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lyn\OneDrive\Documents\SWM Documents\"/>
    </mc:Choice>
  </mc:AlternateContent>
  <xr:revisionPtr revIDLastSave="0" documentId="8_{175E4919-F2AF-470A-9788-99411DE8DE42}" xr6:coauthVersionLast="47" xr6:coauthVersionMax="47" xr10:uidLastSave="{00000000-0000-0000-0000-000000000000}"/>
  <workbookProtection workbookPassword="CA7E" lockStructure="1" lockWindows="1"/>
  <bookViews>
    <workbookView xWindow="-108" yWindow="-108" windowWidth="23256" windowHeight="12456" xr2:uid="{00000000-000D-0000-FFFF-FFFF00000000}"/>
  </bookViews>
  <sheets>
    <sheet name="Per Diem" sheetId="1" r:id="rId1"/>
    <sheet name="FY 2024 Per Diem Rates" sheetId="5" r:id="rId2"/>
    <sheet name="Sheet1" sheetId="4" state="hidden" r:id="rId3"/>
    <sheet name="Sheet2" sheetId="2" state="hidden" r:id="rId4"/>
  </sheets>
  <definedNames>
    <definedName name="_xlnm.Print_Area" localSheetId="0">'Per Diem'!$A$1:$O$63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J41" i="1" s="1"/>
  <c r="B41" i="1" l="1"/>
  <c r="P34" i="2"/>
  <c r="P36" i="2"/>
  <c r="P35" i="2"/>
  <c r="A41" i="1" l="1"/>
  <c r="B34" i="2" s="1"/>
  <c r="J16" i="2"/>
  <c r="C18" i="2"/>
  <c r="AA30" i="2"/>
  <c r="I37" i="2" l="1"/>
  <c r="I36" i="2"/>
  <c r="I35" i="2"/>
  <c r="I34" i="2"/>
  <c r="R36" i="2"/>
  <c r="S36" i="2" s="1"/>
  <c r="R35" i="2"/>
  <c r="S35" i="2" s="1"/>
  <c r="R34" i="2"/>
  <c r="S34" i="2" s="1"/>
  <c r="I39" i="2"/>
  <c r="I38" i="2"/>
  <c r="C23" i="2"/>
  <c r="H41" i="1"/>
  <c r="A46" i="1"/>
  <c r="B39" i="2" s="1"/>
  <c r="C19" i="2"/>
  <c r="A42" i="1"/>
  <c r="B35" i="2" s="1"/>
  <c r="A47" i="1"/>
  <c r="B40" i="2" s="1"/>
  <c r="A43" i="1"/>
  <c r="B36" i="2" s="1"/>
  <c r="A45" i="1"/>
  <c r="B38" i="2" s="1"/>
  <c r="A44" i="1"/>
  <c r="B37" i="2" s="1"/>
  <c r="C16" i="2"/>
  <c r="Z9" i="2" s="1"/>
  <c r="X9" i="2" l="1"/>
  <c r="E23" i="2"/>
  <c r="O9" i="2"/>
  <c r="M23" i="2"/>
  <c r="Q9" i="2"/>
  <c r="A23" i="2"/>
  <c r="O23" i="2"/>
  <c r="V9" i="2"/>
  <c r="M9" i="2"/>
  <c r="Q23" i="2"/>
  <c r="C9" i="2"/>
  <c r="Q26" i="2"/>
  <c r="O26" i="2"/>
  <c r="M26" i="2"/>
  <c r="Z11" i="2"/>
  <c r="Z10" i="2"/>
  <c r="A25" i="2"/>
  <c r="M10" i="2"/>
  <c r="O24" i="2"/>
  <c r="A24" i="2"/>
  <c r="Q10" i="2"/>
  <c r="M24" i="2"/>
  <c r="M25" i="2"/>
  <c r="O11" i="2"/>
  <c r="X11" i="2"/>
  <c r="X10" i="2"/>
  <c r="V11" i="2"/>
  <c r="O10" i="2"/>
  <c r="Q24" i="2"/>
  <c r="E25" i="2"/>
  <c r="E24" i="2"/>
  <c r="M11" i="2"/>
  <c r="O25" i="2"/>
  <c r="Q11" i="2"/>
  <c r="C11" i="2"/>
  <c r="C25" i="2"/>
  <c r="C10" i="2"/>
  <c r="C24" i="2"/>
  <c r="Q25" i="2"/>
  <c r="V10" i="2"/>
  <c r="A9" i="2"/>
  <c r="A10" i="2"/>
  <c r="X13" i="2"/>
  <c r="O13" i="2"/>
  <c r="A12" i="2"/>
  <c r="M29" i="2"/>
  <c r="C28" i="2"/>
  <c r="A27" i="2"/>
  <c r="X12" i="2"/>
  <c r="V15" i="2"/>
  <c r="Q14" i="2"/>
  <c r="O12" i="2"/>
  <c r="M14" i="2"/>
  <c r="C15" i="2"/>
  <c r="C13" i="2"/>
  <c r="O29" i="2"/>
  <c r="M28" i="2"/>
  <c r="C27" i="2"/>
  <c r="A26" i="2"/>
  <c r="X15" i="2"/>
  <c r="V14" i="2"/>
  <c r="Q13" i="2"/>
  <c r="O15" i="2"/>
  <c r="M13" i="2"/>
  <c r="A15" i="2"/>
  <c r="A13" i="2"/>
  <c r="A11" i="2"/>
  <c r="O28" i="2"/>
  <c r="M27" i="2"/>
  <c r="C26" i="2"/>
  <c r="A29" i="2"/>
  <c r="X14" i="2"/>
  <c r="V13" i="2"/>
  <c r="Q12" i="2"/>
  <c r="O14" i="2"/>
  <c r="M12" i="2"/>
  <c r="C14" i="2"/>
  <c r="C12" i="2"/>
  <c r="O27" i="2"/>
  <c r="C29" i="2"/>
  <c r="A28" i="2"/>
  <c r="V12" i="2"/>
  <c r="Q15" i="2"/>
  <c r="M15" i="2"/>
  <c r="A14" i="2"/>
  <c r="S37" i="2"/>
  <c r="U34" i="2" s="1"/>
  <c r="K42" i="1" s="1"/>
  <c r="K41" i="1"/>
  <c r="K34" i="2"/>
  <c r="D41" i="1" s="1"/>
  <c r="K40" i="2"/>
  <c r="D47" i="1" s="1"/>
  <c r="K37" i="2"/>
  <c r="D44" i="1" s="1"/>
  <c r="K39" i="2"/>
  <c r="D46" i="1" s="1"/>
  <c r="K38" i="2"/>
  <c r="D45" i="1" s="1"/>
  <c r="K36" i="2"/>
  <c r="D43" i="1" s="1"/>
  <c r="K35" i="2"/>
  <c r="D42" i="1" s="1"/>
  <c r="F23" i="2"/>
  <c r="AA9" i="2"/>
  <c r="R9" i="2"/>
  <c r="R23" i="2"/>
  <c r="F9" i="2"/>
  <c r="Q28" i="2"/>
  <c r="R28" i="2"/>
  <c r="R24" i="2"/>
  <c r="F28" i="2"/>
  <c r="E28" i="2"/>
  <c r="AA13" i="2"/>
  <c r="Z15" i="2"/>
  <c r="Q27" i="2"/>
  <c r="R27" i="2"/>
  <c r="F25" i="2"/>
  <c r="F27" i="2"/>
  <c r="E27" i="2"/>
  <c r="AA12" i="2"/>
  <c r="Z14" i="2"/>
  <c r="R26" i="2"/>
  <c r="F24" i="2"/>
  <c r="F26" i="2"/>
  <c r="E26" i="2"/>
  <c r="AA15" i="2"/>
  <c r="AA10" i="2"/>
  <c r="Z13" i="2"/>
  <c r="R25" i="2"/>
  <c r="E29" i="2"/>
  <c r="AA11" i="2"/>
  <c r="AA14" i="2"/>
  <c r="Q29" i="2"/>
  <c r="R29" i="2"/>
  <c r="F29" i="2"/>
  <c r="Z12" i="2"/>
  <c r="F14" i="2"/>
  <c r="R14" i="2"/>
  <c r="R10" i="2"/>
  <c r="R13" i="2"/>
  <c r="R12" i="2"/>
  <c r="R15" i="2"/>
  <c r="R11" i="2"/>
  <c r="F15" i="2"/>
  <c r="E14" i="2"/>
  <c r="E15" i="2"/>
  <c r="F10" i="2"/>
  <c r="E12" i="2"/>
  <c r="F11" i="2"/>
  <c r="E13" i="2"/>
  <c r="F12" i="2"/>
  <c r="F13" i="2"/>
  <c r="B42" i="1"/>
  <c r="B43" i="1" s="1"/>
  <c r="B44" i="1" l="1"/>
  <c r="B45" i="1" s="1"/>
  <c r="B46" i="1" s="1"/>
  <c r="B47" i="1" s="1"/>
  <c r="K43" i="1"/>
  <c r="U35" i="2"/>
  <c r="D48" i="1" s="1"/>
  <c r="D49" i="1" s="1"/>
  <c r="Y33" i="2"/>
  <c r="T9" i="2"/>
  <c r="AC14" i="2"/>
  <c r="AC13" i="2"/>
  <c r="AC9" i="2"/>
  <c r="H23" i="2"/>
  <c r="T23" i="2"/>
  <c r="H15" i="2"/>
  <c r="T12" i="2"/>
  <c r="T14" i="2"/>
  <c r="AC15" i="2"/>
  <c r="AC12" i="2"/>
  <c r="AC10" i="2"/>
  <c r="H14" i="2"/>
  <c r="H13" i="2"/>
  <c r="H12" i="2"/>
  <c r="T11" i="2"/>
  <c r="T10" i="2"/>
  <c r="T13" i="2"/>
  <c r="T15" i="2"/>
  <c r="H27" i="2"/>
  <c r="T26" i="2"/>
  <c r="H28" i="2"/>
  <c r="H25" i="2"/>
  <c r="H24" i="2"/>
  <c r="T24" i="2"/>
  <c r="H29" i="2"/>
  <c r="T28" i="2"/>
  <c r="AC11" i="2"/>
  <c r="H26" i="2"/>
  <c r="T25" i="2"/>
  <c r="T27" i="2"/>
  <c r="T29" i="2"/>
</calcChain>
</file>

<file path=xl/sharedStrings.xml><?xml version="1.0" encoding="utf-8"?>
<sst xmlns="http://schemas.openxmlformats.org/spreadsheetml/2006/main" count="7451" uniqueCount="1023">
  <si>
    <t>Travelers Name:</t>
  </si>
  <si>
    <t>Destination:</t>
  </si>
  <si>
    <t>Meeting Dates:</t>
  </si>
  <si>
    <t>(Please attach business agenda)</t>
  </si>
  <si>
    <t>Budget code(s) to be charged:</t>
  </si>
  <si>
    <t>Date:</t>
  </si>
  <si>
    <t>Breakfast</t>
  </si>
  <si>
    <t>Lunch</t>
  </si>
  <si>
    <t>Dinner</t>
  </si>
  <si>
    <t>Please turn in this form as soon as possible. No later than 2 weeks prior to departure date.</t>
  </si>
  <si>
    <t xml:space="preserve">Name of Lodging: </t>
  </si>
  <si>
    <t>Total Per Diem Requested</t>
  </si>
  <si>
    <t>Will a District Vehicle be used for travel:</t>
  </si>
  <si>
    <t>Y</t>
  </si>
  <si>
    <t>N</t>
  </si>
  <si>
    <t>Claimant's Signature</t>
  </si>
  <si>
    <t>Date</t>
  </si>
  <si>
    <t>Direct Supervisor's Signature</t>
  </si>
  <si>
    <t>Per Diems are to be used for meals and incidental (tips). Please refer to the</t>
  </si>
  <si>
    <t>I certify under penalty of perjury that this voucher and the items included therein for payment are correct and just in all respects, and that payment had not been received.</t>
  </si>
  <si>
    <t>Date Received in Administrative office:</t>
  </si>
  <si>
    <t>Column1</t>
  </si>
  <si>
    <t xml:space="preserve">If your trip is cancelled or travel dates change, please contact the Business Office regarding return of funds. </t>
  </si>
  <si>
    <t>If yes, how many?</t>
  </si>
  <si>
    <t>M&amp;IE</t>
  </si>
  <si>
    <t>Incindentals</t>
  </si>
  <si>
    <t>ID</t>
  </si>
  <si>
    <t>STATE</t>
  </si>
  <si>
    <t>DESTINATION</t>
  </si>
  <si>
    <t>COUNTY/LOCATION DEFINED</t>
  </si>
  <si>
    <t>SEASON BEGIN</t>
  </si>
  <si>
    <t>SEASON END</t>
  </si>
  <si>
    <t>Standard CONUS rate applies to all counties not specifically listed. Cities not listed may be located in a listed county.</t>
  </si>
  <si>
    <t>AL</t>
  </si>
  <si>
    <t>Birmingham</t>
  </si>
  <si>
    <t/>
  </si>
  <si>
    <t>Gulf Shores</t>
  </si>
  <si>
    <t>Baldwin</t>
  </si>
  <si>
    <t>October 1</t>
  </si>
  <si>
    <t>February 28</t>
  </si>
  <si>
    <t>March 1</t>
  </si>
  <si>
    <t>May 31</t>
  </si>
  <si>
    <t>June 1</t>
  </si>
  <si>
    <t>July 31</t>
  </si>
  <si>
    <t>August 1</t>
  </si>
  <si>
    <t>September 30</t>
  </si>
  <si>
    <t>Mobile</t>
  </si>
  <si>
    <t>December 31</t>
  </si>
  <si>
    <t>January 1</t>
  </si>
  <si>
    <t>AR</t>
  </si>
  <si>
    <t>Hot Springs</t>
  </si>
  <si>
    <t>Garland</t>
  </si>
  <si>
    <t>AZ</t>
  </si>
  <si>
    <t>Grand Canyon / Flagstaff</t>
  </si>
  <si>
    <t>Coconino / Yavapai less the city of Sedona</t>
  </si>
  <si>
    <t>October 31</t>
  </si>
  <si>
    <t>November 1</t>
  </si>
  <si>
    <t>April 30</t>
  </si>
  <si>
    <t>May 1</t>
  </si>
  <si>
    <t>Kayenta</t>
  </si>
  <si>
    <t>Navajo</t>
  </si>
  <si>
    <t>Phoenix / Scottsdale</t>
  </si>
  <si>
    <t>Maricopa</t>
  </si>
  <si>
    <t>March 31</t>
  </si>
  <si>
    <t>April 1</t>
  </si>
  <si>
    <t>August 31</t>
  </si>
  <si>
    <t>September 1</t>
  </si>
  <si>
    <t>Sedona</t>
  </si>
  <si>
    <t>Tucson</t>
  </si>
  <si>
    <t>Pima</t>
  </si>
  <si>
    <t>CA</t>
  </si>
  <si>
    <t>Antioch / Brentwood / Concord</t>
  </si>
  <si>
    <t>Contra Costa</t>
  </si>
  <si>
    <t>Bakersfield / Ridgecrest</t>
  </si>
  <si>
    <t>Kern</t>
  </si>
  <si>
    <t>Barstow / Ontario / Victorville</t>
  </si>
  <si>
    <t>San Bernardino</t>
  </si>
  <si>
    <t>Death Valley</t>
  </si>
  <si>
    <t>Eureka / Arcata / McKinleyville</t>
  </si>
  <si>
    <t>Humboldt</t>
  </si>
  <si>
    <t>Fresno</t>
  </si>
  <si>
    <t>Los Angeles</t>
  </si>
  <si>
    <t>Los Angeles / Orange / Ventura / Edwards AFB less the city of Santa Monica</t>
  </si>
  <si>
    <t>Mammoth Lakes</t>
  </si>
  <si>
    <t>Mono</t>
  </si>
  <si>
    <t>Mill Valley / San Rafael / Novato</t>
  </si>
  <si>
    <t>Marin</t>
  </si>
  <si>
    <t>Monterey</t>
  </si>
  <si>
    <t>June 30</t>
  </si>
  <si>
    <t>July 1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</si>
  <si>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</si>
  <si>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</si>
  <si>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</si>
  <si>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</si>
  <si>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</si>
  <si>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</si>
  <si>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</si>
  <si>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</si>
  <si>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</si>
  <si>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</si>
  <si>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</si>
  <si>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</si>
  <si>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</si>
  <si>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</si>
  <si>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</si>
  <si>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</si>
  <si>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</si>
  <si>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</si>
  <si>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</si>
  <si>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</si>
  <si>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</si>
  <si>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</si>
  <si>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</si>
  <si>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>November 30</t>
  </si>
  <si>
    <t>December 1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</si>
  <si>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</si>
  <si>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</si>
  <si>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</si>
  <si>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</si>
  <si>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</si>
  <si>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</si>
  <si>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</si>
  <si>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</si>
  <si>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West Sacramento / Davis</t>
  </si>
  <si>
    <t>Yolo</t>
  </si>
  <si>
    <t>Yosemite National Park</t>
  </si>
  <si>
    <t>Mariposa</t>
  </si>
  <si>
    <t>CO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</si>
  <si>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</si>
  <si>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</si>
  <si>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</si>
  <si>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</si>
  <si>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</si>
  <si>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</si>
  <si>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</si>
  <si>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</si>
  <si>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</si>
  <si>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</si>
  <si>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 / Adams / Arapahoe / Jefferson</t>
  </si>
  <si>
    <t xml:space="preserve">Douglas </t>
  </si>
  <si>
    <t>Douglas</t>
  </si>
  <si>
    <t>Durango</t>
  </si>
  <si>
    <t>La Plata</t>
  </si>
  <si>
    <t>Fort Collins / Loveland</t>
  </si>
  <si>
    <t>Larimer</t>
  </si>
  <si>
    <t>Grand Lake</t>
  </si>
  <si>
    <t>Grand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</si>
  <si>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</si>
  <si>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</si>
  <si>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</si>
  <si>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</si>
  <si>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</si>
  <si>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</si>
  <si>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</si>
  <si>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</si>
  <si>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</si>
  <si>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CT</t>
  </si>
  <si>
    <t>Bridgeport / Danbury</t>
  </si>
  <si>
    <t>Fairfield</t>
  </si>
  <si>
    <t>Cromwell / Old Saybrook</t>
  </si>
  <si>
    <t>Middlesex</t>
  </si>
  <si>
    <t>Hartford</t>
  </si>
  <si>
    <t>New Haven</t>
  </si>
  <si>
    <t>New London / Groton</t>
  </si>
  <si>
    <t>New London</t>
  </si>
  <si>
    <t>DC</t>
  </si>
  <si>
    <t>District of Columbia</t>
  </si>
  <si>
    <t>Washington DC (also the cities of Alexandria, Falls Church and Fairfax, and the counties of Arlington and Fairfax, in Virginia; and the counties of Montgomery and Prince George's in Maryland)</t>
  </si>
  <si>
    <t>DE</t>
  </si>
  <si>
    <t>Kent</t>
  </si>
  <si>
    <t>Lewes</t>
  </si>
  <si>
    <t>Sussex</t>
  </si>
  <si>
    <t>Wilmington</t>
  </si>
  <si>
    <t>New Castle</t>
  </si>
  <si>
    <t>FL</t>
  </si>
  <si>
    <t>Boca Raton / Delray Beach / Jupiter</t>
  </si>
  <si>
    <t>Palm Beach / Hendry</t>
  </si>
  <si>
    <t>Bradenton</t>
  </si>
  <si>
    <t>Manatee</t>
  </si>
  <si>
    <t>January 31</t>
  </si>
  <si>
    <t>February 1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</si>
  <si>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</si>
  <si>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</si>
  <si>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</si>
  <si>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</si>
  <si>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</si>
  <si>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</si>
  <si>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</si>
  <si>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</si>
  <si>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</si>
  <si>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/ Walton</t>
  </si>
  <si>
    <t>Gulf Breeze</t>
  </si>
  <si>
    <t>Key West</t>
  </si>
  <si>
    <t>Monroe</t>
  </si>
  <si>
    <t>Miami</t>
  </si>
  <si>
    <t>Miami-Dade</t>
  </si>
  <si>
    <t>Naples</t>
  </si>
  <si>
    <t>Collier</t>
  </si>
  <si>
    <t>Orlando</t>
  </si>
  <si>
    <t>Orange</t>
  </si>
  <si>
    <t>Panama City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</si>
  <si>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</si>
  <si>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</si>
  <si>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</si>
  <si>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</si>
  <si>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</si>
  <si>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</si>
  <si>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</si>
  <si>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</si>
  <si>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</si>
  <si>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</si>
  <si>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</si>
  <si>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</si>
  <si>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</si>
  <si>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</si>
  <si>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</si>
  <si>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/ Hillsborough</t>
  </si>
  <si>
    <t>Vero Beach</t>
  </si>
  <si>
    <t>Indian River</t>
  </si>
  <si>
    <t>GA</t>
  </si>
  <si>
    <t>Athens</t>
  </si>
  <si>
    <t>Clarke</t>
  </si>
  <si>
    <t>Atlanta</t>
  </si>
  <si>
    <t>Augusta</t>
  </si>
  <si>
    <t>Richmond</t>
  </si>
  <si>
    <t>Jekyll Island / Brunswick</t>
  </si>
  <si>
    <t>Glynn</t>
  </si>
  <si>
    <t>Savannah</t>
  </si>
  <si>
    <t>Chatham</t>
  </si>
  <si>
    <t>IA</t>
  </si>
  <si>
    <t>Dallas</t>
  </si>
  <si>
    <t>Des Moines</t>
  </si>
  <si>
    <t>Polk</t>
  </si>
  <si>
    <t>Coeur d'Alene</t>
  </si>
  <si>
    <t>Kootenai</t>
  </si>
  <si>
    <t>Sun Valley / Ketchum</t>
  </si>
  <si>
    <t>Blaine / Elmore</t>
  </si>
  <si>
    <t>IL</t>
  </si>
  <si>
    <t>Bolingbrook / Romeoville / Lemont</t>
  </si>
  <si>
    <t>Will</t>
  </si>
  <si>
    <t>Chicago</t>
  </si>
  <si>
    <t>Cook / Lake</t>
  </si>
  <si>
    <t>Oak Brook Terrace</t>
  </si>
  <si>
    <t>IN</t>
  </si>
  <si>
    <t xml:space="preserve">Bloomington </t>
  </si>
  <si>
    <t>Ft. Wayne</t>
  </si>
  <si>
    <t>Allen</t>
  </si>
  <si>
    <t>Hammond / Munster / Merrillville</t>
  </si>
  <si>
    <t>Lake</t>
  </si>
  <si>
    <t>Indianapolis / Carmel</t>
  </si>
  <si>
    <t>Marion / Hamilton</t>
  </si>
  <si>
    <t>Lafayette / West Lafayette</t>
  </si>
  <si>
    <t>Tippecanoe</t>
  </si>
  <si>
    <t>KS</t>
  </si>
  <si>
    <t>Kansas City / Overland Park</t>
  </si>
  <si>
    <t>Wyandotte / Johnson / Leavenworth</t>
  </si>
  <si>
    <t>Wichita</t>
  </si>
  <si>
    <t>Sedgwick</t>
  </si>
  <si>
    <t>KY</t>
  </si>
  <si>
    <t>Boone</t>
  </si>
  <si>
    <t>Kenton</t>
  </si>
  <si>
    <t>Lexington</t>
  </si>
  <si>
    <t>Fayette</t>
  </si>
  <si>
    <t>Louisville</t>
  </si>
  <si>
    <t>Jefferson</t>
  </si>
  <si>
    <t>LA</t>
  </si>
  <si>
    <t>Alexandria / Leesville / Natchitoches</t>
  </si>
  <si>
    <t>Allen / Jefferson Davis / Natchitoches / Rapides / Vernon Parishes</t>
  </si>
  <si>
    <t>Baton Rouge</t>
  </si>
  <si>
    <t>East Baton Rouge Parish</t>
  </si>
  <si>
    <t>New Orleans</t>
  </si>
  <si>
    <t>MA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</si>
  <si>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</si>
  <si>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</si>
  <si>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</si>
  <si>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</si>
  <si>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</si>
  <si>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</si>
  <si>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</si>
  <si>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</si>
  <si>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</si>
  <si>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</si>
  <si>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</si>
  <si>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</si>
  <si>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</si>
  <si>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</si>
  <si>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</si>
  <si>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</si>
  <si>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</si>
  <si>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</si>
  <si>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</si>
  <si>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</si>
  <si>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</si>
  <si>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</si>
  <si>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</si>
  <si>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</si>
  <si>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MD</t>
  </si>
  <si>
    <t>Aberdeen / Bel Air / Belcamp</t>
  </si>
  <si>
    <t>Harford</t>
  </si>
  <si>
    <t>Annapolis</t>
  </si>
  <si>
    <t>Anne Arundel</t>
  </si>
  <si>
    <t>Baltimore City</t>
  </si>
  <si>
    <t>Baltimore County</t>
  </si>
  <si>
    <t>Baltimore</t>
  </si>
  <si>
    <t>Cambridge / St. Michaels</t>
  </si>
  <si>
    <t>Dorchester / Talbot</t>
  </si>
  <si>
    <t>Centreville</t>
  </si>
  <si>
    <t>Queen Anne</t>
  </si>
  <si>
    <t>Columbia</t>
  </si>
  <si>
    <t>Howard</t>
  </si>
  <si>
    <t>Frederick</t>
  </si>
  <si>
    <t>Ocean City</t>
  </si>
  <si>
    <t>ME</t>
  </si>
  <si>
    <t>Kennebunk / Kittery / Sanford</t>
  </si>
  <si>
    <t xml:space="preserve">York </t>
  </si>
  <si>
    <t>Portland</t>
  </si>
  <si>
    <t>Cumberland / Sagadahoc</t>
  </si>
  <si>
    <t>Knox</t>
  </si>
  <si>
    <t>MI</t>
  </si>
  <si>
    <t>Ann Arbor</t>
  </si>
  <si>
    <t>Washtenaw</t>
  </si>
  <si>
    <t>Detroit</t>
  </si>
  <si>
    <t>Wayne</t>
  </si>
  <si>
    <t>East Lansing / Lansing</t>
  </si>
  <si>
    <t>Ingham / Eaton</t>
  </si>
  <si>
    <t>Grand Rapids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</si>
  <si>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</si>
  <si>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</si>
  <si>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</si>
  <si>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</si>
  <si>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</si>
  <si>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</si>
  <si>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</si>
  <si>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</si>
  <si>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</si>
  <si>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</si>
  <si>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</si>
  <si>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</si>
  <si>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</si>
  <si>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MN</t>
  </si>
  <si>
    <t>Duluth</t>
  </si>
  <si>
    <t>St. Louis</t>
  </si>
  <si>
    <t>Eagan / Burnsville / Mendota Heights</t>
  </si>
  <si>
    <t>Dakota</t>
  </si>
  <si>
    <t>Minneapolis / St. Paul</t>
  </si>
  <si>
    <t>Hennepin / Ramsey</t>
  </si>
  <si>
    <t>Rochester</t>
  </si>
  <si>
    <t>Olmsted</t>
  </si>
  <si>
    <t>MO</t>
  </si>
  <si>
    <t>Kansas City</t>
  </si>
  <si>
    <t>Jackson / Clay / Cass / Platte</t>
  </si>
  <si>
    <t>MS</t>
  </si>
  <si>
    <t>Oxford</t>
  </si>
  <si>
    <t>Lafayette</t>
  </si>
  <si>
    <t>Southaven</t>
  </si>
  <si>
    <t>Desoto</t>
  </si>
  <si>
    <t xml:space="preserve">Starkville </t>
  </si>
  <si>
    <t>Oktibbeha</t>
  </si>
  <si>
    <t>MT</t>
  </si>
  <si>
    <t>Helena</t>
  </si>
  <si>
    <t>Lewis and Clark</t>
  </si>
  <si>
    <t>NC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</si>
  <si>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</si>
  <si>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</si>
  <si>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</si>
  <si>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</si>
  <si>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</si>
  <si>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</si>
  <si>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</si>
  <si>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</si>
  <si>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</si>
  <si>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</si>
  <si>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</si>
  <si>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Kill Devil Hills</t>
  </si>
  <si>
    <t>Dare</t>
  </si>
  <si>
    <t>Raleigh</t>
  </si>
  <si>
    <t>Wake</t>
  </si>
  <si>
    <t>New Hanover</t>
  </si>
  <si>
    <t>NE</t>
  </si>
  <si>
    <t>Omaha</t>
  </si>
  <si>
    <t>NH</t>
  </si>
  <si>
    <t>Concord</t>
  </si>
  <si>
    <t>Merrimack</t>
  </si>
  <si>
    <t>Conway</t>
  </si>
  <si>
    <t>Caroll</t>
  </si>
  <si>
    <t>Strafford</t>
  </si>
  <si>
    <t>Laconia</t>
  </si>
  <si>
    <t>Belknap</t>
  </si>
  <si>
    <t>Lebanon / Lincoln / West Lebanon</t>
  </si>
  <si>
    <t>Manchester</t>
  </si>
  <si>
    <t>Hillsborough</t>
  </si>
  <si>
    <t>Portsmouth</t>
  </si>
  <si>
    <t>Rockingham</t>
  </si>
  <si>
    <t>NJ</t>
  </si>
  <si>
    <t>Cherry Hill / Moorestown</t>
  </si>
  <si>
    <t>Camden /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</si>
  <si>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</si>
  <si>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</si>
  <si>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</si>
  <si>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</si>
  <si>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</si>
  <si>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</si>
  <si>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</si>
  <si>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 / Bergen / Hudson / Passaic</t>
  </si>
  <si>
    <t>Parsippany</t>
  </si>
  <si>
    <t>Morris</t>
  </si>
  <si>
    <t>Princeton / Trenton</t>
  </si>
  <si>
    <t>Mercer</t>
  </si>
  <si>
    <t>Somerset</t>
  </si>
  <si>
    <t>Springfield / Cranford / New Providence</t>
  </si>
  <si>
    <t>Union</t>
  </si>
  <si>
    <t>Toms River</t>
  </si>
  <si>
    <t>Ocean</t>
  </si>
  <si>
    <t>NM</t>
  </si>
  <si>
    <t>Carlsbad</t>
  </si>
  <si>
    <t>Eddy</t>
  </si>
  <si>
    <t>Santa Fe</t>
  </si>
  <si>
    <t>Taos</t>
  </si>
  <si>
    <t>NV</t>
  </si>
  <si>
    <t>Incline Village / Reno / Sparks</t>
  </si>
  <si>
    <t>Washoe</t>
  </si>
  <si>
    <t>Las Vegas</t>
  </si>
  <si>
    <t>Clark</t>
  </si>
  <si>
    <t>NY</t>
  </si>
  <si>
    <t>Albany</t>
  </si>
  <si>
    <t>Buffalo</t>
  </si>
  <si>
    <t>Erie</t>
  </si>
  <si>
    <t>Floral Park / Garden City / Great Neck</t>
  </si>
  <si>
    <t>Nassau</t>
  </si>
  <si>
    <t>Glens Falls</t>
  </si>
  <si>
    <t>Warren</t>
  </si>
  <si>
    <t>Kingston</t>
  </si>
  <si>
    <t>Ulster</t>
  </si>
  <si>
    <t>Lake Placid</t>
  </si>
  <si>
    <t>New York City</t>
  </si>
  <si>
    <t>Bronx / Kings / New York / Queens /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</si>
  <si>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</si>
  <si>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</si>
  <si>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</si>
  <si>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</si>
  <si>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</si>
  <si>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</si>
  <si>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</si>
  <si>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</si>
  <si>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</si>
  <si>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/ Schenectady</t>
  </si>
  <si>
    <t>Syracuse / Oswego</t>
  </si>
  <si>
    <t>Onondaga / Oswego</t>
  </si>
  <si>
    <t>Tarrytown / White Plains / New Rochelle</t>
  </si>
  <si>
    <t>Westchester</t>
  </si>
  <si>
    <t xml:space="preserve">Troy </t>
  </si>
  <si>
    <t>Rensselaer</t>
  </si>
  <si>
    <t>West Point</t>
  </si>
  <si>
    <t>OH</t>
  </si>
  <si>
    <t>Akron</t>
  </si>
  <si>
    <t>Canton</t>
  </si>
  <si>
    <t>Stark</t>
  </si>
  <si>
    <t>Cincinnati</t>
  </si>
  <si>
    <t>Hamilton / Clermont</t>
  </si>
  <si>
    <t>Cleveland</t>
  </si>
  <si>
    <t>Cuyahoga</t>
  </si>
  <si>
    <t>Columbus</t>
  </si>
  <si>
    <t>Franklin</t>
  </si>
  <si>
    <t>Dayton / Fairborn</t>
  </si>
  <si>
    <t>Hamilton</t>
  </si>
  <si>
    <t>Butler / Warren</t>
  </si>
  <si>
    <t>Mentor</t>
  </si>
  <si>
    <t>OK</t>
  </si>
  <si>
    <t>Oklahoma City</t>
  </si>
  <si>
    <t>Oklahoma</t>
  </si>
  <si>
    <t>OR</t>
  </si>
  <si>
    <t>Beaverton</t>
  </si>
  <si>
    <t>Washington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</si>
  <si>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</si>
  <si>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</si>
  <si>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</si>
  <si>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</si>
  <si>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</si>
  <si>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</si>
  <si>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</si>
  <si>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</si>
  <si>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</si>
  <si>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</si>
  <si>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PA</t>
  </si>
  <si>
    <t>Allentown / Easton / Bethlehem</t>
  </si>
  <si>
    <t>Lehigh / Northampton</t>
  </si>
  <si>
    <t>Bucks</t>
  </si>
  <si>
    <t>Chester / Radnor / Essington</t>
  </si>
  <si>
    <t>Delaware</t>
  </si>
  <si>
    <t>Gettysburg</t>
  </si>
  <si>
    <t>Adams</t>
  </si>
  <si>
    <t>Harrisburg</t>
  </si>
  <si>
    <t>Dauphin County excluding Hershey</t>
  </si>
  <si>
    <t>Hershey</t>
  </si>
  <si>
    <t>Lancaster</t>
  </si>
  <si>
    <t>Malvern / Frazer / Berwyn</t>
  </si>
  <si>
    <t>Chester</t>
  </si>
  <si>
    <t>Montgomery</t>
  </si>
  <si>
    <t>Philadelphia</t>
  </si>
  <si>
    <t>Pittsburgh</t>
  </si>
  <si>
    <t>Allegheny</t>
  </si>
  <si>
    <t>Reading</t>
  </si>
  <si>
    <t>Berks</t>
  </si>
  <si>
    <t xml:space="preserve">State College </t>
  </si>
  <si>
    <t>Centre</t>
  </si>
  <si>
    <t>RI</t>
  </si>
  <si>
    <t>Jamestown / Middletown / Newport</t>
  </si>
  <si>
    <t xml:space="preserve">Newport </t>
  </si>
  <si>
    <t>Providence / Bristol</t>
  </si>
  <si>
    <t>SC</t>
  </si>
  <si>
    <t>Charleston</t>
  </si>
  <si>
    <t>Charleston / Berkeley / Dorchester</t>
  </si>
  <si>
    <t>Richland / Lexington</t>
  </si>
  <si>
    <t>Hilton Head</t>
  </si>
  <si>
    <t>Beaufort</t>
  </si>
  <si>
    <t>Myrtle Beach</t>
  </si>
  <si>
    <t>Horry</t>
  </si>
  <si>
    <t>SD</t>
  </si>
  <si>
    <t>Fall River / Custer</t>
  </si>
  <si>
    <t>Rapid City</t>
  </si>
  <si>
    <t>Pennington</t>
  </si>
  <si>
    <t>TN</t>
  </si>
  <si>
    <t>Brentwood / Franklin</t>
  </si>
  <si>
    <t>Williamson</t>
  </si>
  <si>
    <t xml:space="preserve">Chattanooga </t>
  </si>
  <si>
    <t>Knoxville</t>
  </si>
  <si>
    <t>Memphis</t>
  </si>
  <si>
    <t>Shelby</t>
  </si>
  <si>
    <t>Nashville</t>
  </si>
  <si>
    <t>Davidson</t>
  </si>
  <si>
    <t>TX</t>
  </si>
  <si>
    <t>Arlington / Fort Worth / Grapevine</t>
  </si>
  <si>
    <t>Tarrant County / City of Grapevine</t>
  </si>
  <si>
    <t>Austin</t>
  </si>
  <si>
    <t>Travis</t>
  </si>
  <si>
    <t>Big Spring</t>
  </si>
  <si>
    <t>Corpus Christi</t>
  </si>
  <si>
    <t>Nueces</t>
  </si>
  <si>
    <t xml:space="preserve">Dallas </t>
  </si>
  <si>
    <t>Galveston</t>
  </si>
  <si>
    <t>Montgomery / Fort Bend / Harris</t>
  </si>
  <si>
    <t>Pecos</t>
  </si>
  <si>
    <t>Reeves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</si>
  <si>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</si>
  <si>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</si>
  <si>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</si>
  <si>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</si>
  <si>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</si>
  <si>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</si>
  <si>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</si>
  <si>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</si>
  <si>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</si>
  <si>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UT</t>
  </si>
  <si>
    <t>Moab</t>
  </si>
  <si>
    <t>Park City</t>
  </si>
  <si>
    <t>Provo</t>
  </si>
  <si>
    <t>Utah</t>
  </si>
  <si>
    <t>Salt Lake City</t>
  </si>
  <si>
    <t>Salt Lake / Tooele</t>
  </si>
  <si>
    <t>VA</t>
  </si>
  <si>
    <t>Blacksburg</t>
  </si>
  <si>
    <t>Charlottesville</t>
  </si>
  <si>
    <t>Loudoun</t>
  </si>
  <si>
    <t>Lynchburg</t>
  </si>
  <si>
    <t>Campbell / Lynchburg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</si>
  <si>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</si>
  <si>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</si>
  <si>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</si>
  <si>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</si>
  <si>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</si>
  <si>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</si>
  <si>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</si>
  <si>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>Williamsburg / York</t>
  </si>
  <si>
    <t>James City / York Counties / City of Williamsburg</t>
  </si>
  <si>
    <t>VT</t>
  </si>
  <si>
    <t>Bennington</t>
  </si>
  <si>
    <t>Montpelier</t>
  </si>
  <si>
    <t xml:space="preserve">Stowe </t>
  </si>
  <si>
    <t>Lamoille</t>
  </si>
  <si>
    <t>White River Junction</t>
  </si>
  <si>
    <t>Windsor</t>
  </si>
  <si>
    <t>WA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</si>
  <si>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</si>
  <si>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</si>
  <si>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</si>
  <si>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</si>
  <si>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</si>
  <si>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</si>
  <si>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</si>
  <si>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/ Jefferson</t>
  </si>
  <si>
    <t>Richland / Pasco</t>
  </si>
  <si>
    <t>Benton / Franklin</t>
  </si>
  <si>
    <t>Seattle</t>
  </si>
  <si>
    <t>King</t>
  </si>
  <si>
    <t>Spokane</t>
  </si>
  <si>
    <t>Tacoma</t>
  </si>
  <si>
    <t>Pierce</t>
  </si>
  <si>
    <t>Vancouver</t>
  </si>
  <si>
    <t>Clark / Cowlitz / Skamania</t>
  </si>
  <si>
    <t>WI</t>
  </si>
  <si>
    <t>Appleton</t>
  </si>
  <si>
    <t>Outagamie</t>
  </si>
  <si>
    <t>Brookfield / Racine</t>
  </si>
  <si>
    <t>Waukesha / Racine</t>
  </si>
  <si>
    <t>Madison</t>
  </si>
  <si>
    <t>Dane</t>
  </si>
  <si>
    <t>Milwaukee</t>
  </si>
  <si>
    <t>Sturgeon Bay</t>
  </si>
  <si>
    <t>Door</t>
  </si>
  <si>
    <t>Wisconsin Dells</t>
  </si>
  <si>
    <t>WV</t>
  </si>
  <si>
    <t>Kanawha</t>
  </si>
  <si>
    <t>Morgantown</t>
  </si>
  <si>
    <t>Monongalia</t>
  </si>
  <si>
    <t>WY</t>
  </si>
  <si>
    <t>Cody</t>
  </si>
  <si>
    <t>Park</t>
  </si>
  <si>
    <t>Jackson / Pinedale</t>
  </si>
  <si>
    <t>Teton / Sublette</t>
  </si>
  <si>
    <t xml:space="preserve"> to find the acceptable per diem rates for the city your are visiting.  Standard rates apply to all cities not specifically listed.                               </t>
  </si>
  <si>
    <t xml:space="preserve"> The standard rate can be found at the top of the sheet on the link.   Per diems do not require submission of receipts.</t>
  </si>
  <si>
    <t>Use Control F for lookup functions</t>
  </si>
  <si>
    <t>Total number of days:</t>
  </si>
  <si>
    <t>Column2</t>
  </si>
  <si>
    <t xml:space="preserve"> </t>
  </si>
  <si>
    <t>Other:</t>
  </si>
  <si>
    <t>Destination Category:</t>
  </si>
  <si>
    <t>Grand Canyon / Flagstaff, AZ  *4</t>
  </si>
  <si>
    <t>Antioch / Brentwood / Concord, CA  *4</t>
  </si>
  <si>
    <t>Los Angeles, CA  *4</t>
  </si>
  <si>
    <t>Santa Cruz, CA  *3</t>
  </si>
  <si>
    <t>South Lake Tahoe, CA  *4</t>
  </si>
  <si>
    <t>Sunnyvale / Palo Alto / San Jose, CA  *4</t>
  </si>
  <si>
    <t>Visalia / Lemoore, CA  *3</t>
  </si>
  <si>
    <t>Douglas, CO  *3</t>
  </si>
  <si>
    <t>Fort Collins / Loveland, CO  *3</t>
  </si>
  <si>
    <t>Hartford, CT  *3</t>
  </si>
  <si>
    <t>Wilmington, DE  *2</t>
  </si>
  <si>
    <t>Boca Raton / Delray Beach / Jupiter, FL  *3</t>
  </si>
  <si>
    <t>Bradenton, FL  *2</t>
  </si>
  <si>
    <t>Sarasota, FL  *3</t>
  </si>
  <si>
    <t>Vero Beach, FL  *3</t>
  </si>
  <si>
    <t>Savannah, GA  *3</t>
  </si>
  <si>
    <t>Bolingbrook / Romeoville / Lemont, IL  *2</t>
  </si>
  <si>
    <t>Ft. Wayne, IN  *2</t>
  </si>
  <si>
    <t>Lafayette / West Lafayette, IN  *2</t>
  </si>
  <si>
    <t>Boone, KY  *2</t>
  </si>
  <si>
    <t>Lexington, KY  *2</t>
  </si>
  <si>
    <t>Baton Rouge, LA  *3</t>
  </si>
  <si>
    <t>Boston / Cambridge, MA  *5</t>
  </si>
  <si>
    <t>Plymouth / Taunton / New Bedford, MA  *3</t>
  </si>
  <si>
    <t>Worcester, MA  *3</t>
  </si>
  <si>
    <t>Ann Arbor, MI  *3</t>
  </si>
  <si>
    <t>Detroit, MI  *2</t>
  </si>
  <si>
    <t>Kalamazoo / Battle Creek, MI  *2</t>
  </si>
  <si>
    <t>Pontiac / Auburn Hills, MI  *2</t>
  </si>
  <si>
    <t>Fayetteville, NC  *2</t>
  </si>
  <si>
    <t>Greensboro, NC  *2</t>
  </si>
  <si>
    <t>Kill Devil Hills, NC  *4</t>
  </si>
  <si>
    <t>Cherry Hill / Moorestown, NJ  *3</t>
  </si>
  <si>
    <t>Eatontown / Freehold, NJ  *3</t>
  </si>
  <si>
    <t>Edison / Piscataway, NJ  *3</t>
  </si>
  <si>
    <t>Parsippany, NJ  *3</t>
  </si>
  <si>
    <t>Princeton / Trenton, NJ  *3</t>
  </si>
  <si>
    <t>Carlsbad, NJ  *2</t>
  </si>
  <si>
    <t>Albany, NY  *3</t>
  </si>
  <si>
    <t>Rochester, NY  *3</t>
  </si>
  <si>
    <t>Akron, OH  *2</t>
  </si>
  <si>
    <t>Other  *1</t>
  </si>
  <si>
    <t>Sandusky / Bellevue, OH  *2</t>
  </si>
  <si>
    <t>Portland, OR  *4</t>
  </si>
  <si>
    <t>Pittsburgh, PA  *2</t>
  </si>
  <si>
    <t>State College, PA  *3</t>
  </si>
  <si>
    <t>East Greenwich / Warwick / North Kingstown, RI  *3</t>
  </si>
  <si>
    <t>Charleston, SC  *5</t>
  </si>
  <si>
    <t>Myrtle Beach, SC  *3</t>
  </si>
  <si>
    <t>Brentwood / Franklin, TN  *3</t>
  </si>
  <si>
    <t>Memphis, TN  *3</t>
  </si>
  <si>
    <t>Houston (L.B. Johnson Space Center), TX  *3</t>
  </si>
  <si>
    <t>Everett / Lynnwood, WA  *4</t>
  </si>
  <si>
    <t>Vancouver, WA  *4</t>
  </si>
  <si>
    <t>Charleston, WV  *2</t>
  </si>
  <si>
    <t>*1</t>
  </si>
  <si>
    <t>*2</t>
  </si>
  <si>
    <t>*3</t>
  </si>
  <si>
    <t>*5</t>
  </si>
  <si>
    <t>*4</t>
  </si>
  <si>
    <t>Day Trip</t>
  </si>
  <si>
    <t>D</t>
  </si>
  <si>
    <t xml:space="preserve">Meals Provided                        </t>
  </si>
  <si>
    <t xml:space="preserve">  Meals Provided</t>
  </si>
  <si>
    <t>Are any meals provided by the conference or hotel?</t>
  </si>
  <si>
    <t xml:space="preserve">         FREMONT COUNTY SCHOOL DISTRICT #1</t>
  </si>
  <si>
    <t>PROFESSIONAL LEAVE TRAVEL PER DIEM REQUEST</t>
  </si>
  <si>
    <t>Name of Conference / Meeting:</t>
  </si>
  <si>
    <t>Departure Date:</t>
  </si>
  <si>
    <t>Return Date:</t>
  </si>
  <si>
    <t>If you do not have a BMO card, will a District Card be needed for travel:</t>
  </si>
  <si>
    <t>Travel Date</t>
  </si>
  <si>
    <t>City Limits of Sedona</t>
  </si>
  <si>
    <t>Visalia</t>
  </si>
  <si>
    <t>Tulare</t>
  </si>
  <si>
    <t>Fulton / Dekalb</t>
  </si>
  <si>
    <t>Marietta</t>
  </si>
  <si>
    <t>Cobb</t>
  </si>
  <si>
    <t>East St. Louis / O'Fallon / Fairview Heights</t>
  </si>
  <si>
    <t>St. Clair</t>
  </si>
  <si>
    <t>Orleans / Jefferson Parishes</t>
  </si>
  <si>
    <t>Bar Harbor / Rockport</t>
  </si>
  <si>
    <t>Hancock / Knox</t>
  </si>
  <si>
    <t>Traverse City</t>
  </si>
  <si>
    <t>Grand Traverse</t>
  </si>
  <si>
    <t>St. Louis / St. Louis City / St. Charles</t>
  </si>
  <si>
    <t>Grafton</t>
  </si>
  <si>
    <t>Binghamton</t>
  </si>
  <si>
    <t>Broome</t>
  </si>
  <si>
    <t>Ithaca</t>
  </si>
  <si>
    <t>Tompkins</t>
  </si>
  <si>
    <t>Greene / Montgomery</t>
  </si>
  <si>
    <t>Sandusky</t>
  </si>
  <si>
    <t>East Greenwich / Warwick</t>
  </si>
  <si>
    <t xml:space="preserve">Deadwood / Spearfish </t>
  </si>
  <si>
    <t>Lawrence</t>
  </si>
  <si>
    <t>Midland / Odessa</t>
  </si>
  <si>
    <t>Midland / Andrews / Ector / Martin</t>
  </si>
  <si>
    <t>City of Charlottesville / Albemarle</t>
  </si>
  <si>
    <t>Burlington</t>
  </si>
  <si>
    <t>Chittenden</t>
  </si>
  <si>
    <t>Rock Springs</t>
  </si>
  <si>
    <t>Sweetwater</t>
  </si>
  <si>
    <t>Gulf Shores, AL  *3</t>
  </si>
  <si>
    <t>Oakland, CA  *4</t>
  </si>
  <si>
    <t>San Mateo / Foster City / Belmont, CA  *4</t>
  </si>
  <si>
    <t>New Haven, CT  *3</t>
  </si>
  <si>
    <t>St. Augustine, FL  *3</t>
  </si>
  <si>
    <t>Tampa / St. Petersburg, FL  *3</t>
  </si>
  <si>
    <t>Atlanta, GA  *4</t>
  </si>
  <si>
    <t>Sun Valley / Ketchum, ID  *4</t>
  </si>
  <si>
    <t>Burlington / Woburn, MA  *3</t>
  </si>
  <si>
    <t>Springfield, MA  *2</t>
  </si>
  <si>
    <t>Bar Harbor, ME  *4</t>
  </si>
  <si>
    <t>East Lansing / Lansing, MI  *2</t>
  </si>
  <si>
    <t>Holland, MI  *2</t>
  </si>
  <si>
    <t>Petoskey, MI  *2</t>
  </si>
  <si>
    <t>Asheville, NC  *2</t>
  </si>
  <si>
    <t>Chapel Hill, NC  *4</t>
  </si>
  <si>
    <t>Raleigh, NC  *2</t>
  </si>
  <si>
    <t>Newark, NJ  *3</t>
  </si>
  <si>
    <t>Toms River, NJ  *3</t>
  </si>
  <si>
    <t>Santa Fe, NM  *3</t>
  </si>
  <si>
    <t>Las Vegas, NV  *3</t>
  </si>
  <si>
    <t>Ithaca / Waterloo / Romulus, NY  *4</t>
  </si>
  <si>
    <t>Dayton / Fairborn, OH  *2</t>
  </si>
  <si>
    <t>Clackamas, OR  *2</t>
  </si>
  <si>
    <t>Chester / Radnor / Essington, PA  *2</t>
  </si>
  <si>
    <t>Reading, PA  *3</t>
  </si>
  <si>
    <t>Hilton Head, SC  *3</t>
  </si>
  <si>
    <t>Knoxville, TN  *2</t>
  </si>
  <si>
    <t>Corpus Christi, TX  *2</t>
  </si>
  <si>
    <t>Plano, TX  *2</t>
  </si>
  <si>
    <t>Round Rock, TX  *2</t>
  </si>
  <si>
    <t>Waco, TX  *2</t>
  </si>
  <si>
    <t>Provo, UT  *2</t>
  </si>
  <si>
    <t>Salt Lake City, UT  *2</t>
  </si>
  <si>
    <t>Ocean Shores, WA  *4</t>
  </si>
  <si>
    <t>Olympia / Tumwater, WA  *4</t>
  </si>
  <si>
    <t>Brookfield / Racine, WI  *2</t>
  </si>
  <si>
    <t>Boise</t>
  </si>
  <si>
    <t>Ada</t>
  </si>
  <si>
    <t>Kalispell/Whitefish</t>
  </si>
  <si>
    <t>Flathead</t>
  </si>
  <si>
    <t>Missoula</t>
  </si>
  <si>
    <t>Wooster</t>
  </si>
  <si>
    <t>Rock Springs, WY  *3</t>
  </si>
  <si>
    <t>DuPage</t>
  </si>
  <si>
    <t>Big Sky / West Yellowstone/Gardiner</t>
  </si>
  <si>
    <t>Gallatin/Park</t>
  </si>
  <si>
    <t>Albuquerque</t>
  </si>
  <si>
    <t>Bernalillo</t>
  </si>
  <si>
    <t>Inyo / NAWS China Lake</t>
  </si>
  <si>
    <t>Houston</t>
  </si>
  <si>
    <t>Mobile, AL  *1</t>
  </si>
  <si>
    <t>Hot Springs, AR  *2</t>
  </si>
  <si>
    <t>Birmingham, AL  *3</t>
  </si>
  <si>
    <t>Little Rock, AR  *1</t>
  </si>
  <si>
    <t>Kayenta, AZ  *2</t>
  </si>
  <si>
    <t>Phoenix / Scottsdale, AZ  *3</t>
  </si>
  <si>
    <t>Sedona, AZ  *5</t>
  </si>
  <si>
    <t>Tucson, AZ  *2</t>
  </si>
  <si>
    <t>Bakersfield / Ridgecrest, CA  *2</t>
  </si>
  <si>
    <t>Barstow / Ontario / Victorville, CA  *2</t>
  </si>
  <si>
    <t>Death Valley, CA  *3</t>
  </si>
  <si>
    <t>Eureka / Arcata / McKinleyville, CA  *3</t>
  </si>
  <si>
    <t>Fresno, CA  *3</t>
  </si>
  <si>
    <t>Mammoth Lakes, CA  *5</t>
  </si>
  <si>
    <t>Mill Valley / San Rafael / Novato, CA  *4</t>
  </si>
  <si>
    <t>Monterey, CA  *4</t>
  </si>
  <si>
    <t>Napa, CA  *5</t>
  </si>
  <si>
    <t>Oakhurst, CA  *3</t>
  </si>
  <si>
    <t>Palm Springs, CA  *3</t>
  </si>
  <si>
    <t>Point Arena / Gualala, CA  *5</t>
  </si>
  <si>
    <t>Sacramento, CA  *3</t>
  </si>
  <si>
    <t>San Diego, CA  *4</t>
  </si>
  <si>
    <t>San Francisco, CA  *5</t>
  </si>
  <si>
    <t>San Luis Obispo, CA  *4</t>
  </si>
  <si>
    <t>Santa Barbara, CA  *4</t>
  </si>
  <si>
    <t>Santa Monica , CA  *5</t>
  </si>
  <si>
    <t>Santa Rosa, CA  *4</t>
  </si>
  <si>
    <t>Stockton , CA  *4</t>
  </si>
  <si>
    <t>Tahoe City, CA  *4</t>
  </si>
  <si>
    <t>Truckee, CA  *5</t>
  </si>
  <si>
    <t>West Sacramento / Davis, CA  *3</t>
  </si>
  <si>
    <t>Yosemite National Park, CA  *5</t>
  </si>
  <si>
    <t>Aspen, CO * 5</t>
  </si>
  <si>
    <t>Boulder / Broomfield, CO  *3</t>
  </si>
  <si>
    <t>Colorado Springs, CO  *3</t>
  </si>
  <si>
    <t>Cortez, CO  *2</t>
  </si>
  <si>
    <t>Crested Butte / Gunnison, CO  *4</t>
  </si>
  <si>
    <t>Denver / Aurora, CO  *5</t>
  </si>
  <si>
    <t>Durango, CO  *4</t>
  </si>
  <si>
    <t>Grand Lake, CO  *5</t>
  </si>
  <si>
    <t>Montrose, CO  *3</t>
  </si>
  <si>
    <t>Silverthorne / Breckenridge, CO  *5</t>
  </si>
  <si>
    <t>Steamboat Springs, CO  *5</t>
  </si>
  <si>
    <t>Telluride, CO  *5</t>
  </si>
  <si>
    <t>Vail, CO  *5</t>
  </si>
  <si>
    <t>Bridgeport / Danbury, CT  *3</t>
  </si>
  <si>
    <t>Cromwell / Old Saybrook, CT  *2</t>
  </si>
  <si>
    <t>Lewes, DE  *2</t>
  </si>
  <si>
    <t>District of Columbia, DC  *5</t>
  </si>
  <si>
    <t>New London / Groton, CT  *3</t>
  </si>
  <si>
    <t>***</t>
  </si>
  <si>
    <t xml:space="preserve">Missoula, MT  *3   </t>
  </si>
  <si>
    <t>Cocoa Beach, FL  *4</t>
  </si>
  <si>
    <t>Daytona Beach, FL  *3</t>
  </si>
  <si>
    <t>Fort Lauderdale, FL  *3</t>
  </si>
  <si>
    <t>Fort Myers, FL  *2</t>
  </si>
  <si>
    <t>Fort Walton Beach / De Funiak Springs, FL  *3</t>
  </si>
  <si>
    <t>Gainesville, FL  *1</t>
  </si>
  <si>
    <t>Gulf Breeze, FL  *1</t>
  </si>
  <si>
    <t>Key West, FL  *3</t>
  </si>
  <si>
    <t>Miami, FL  *3</t>
  </si>
  <si>
    <t>Naples, FL  *3</t>
  </si>
  <si>
    <t>Orlando, FL  *3</t>
  </si>
  <si>
    <t>Panama City, FL  *2</t>
  </si>
  <si>
    <t>Pensacola, FL  *2</t>
  </si>
  <si>
    <t>Punta Gorda, FL  *2</t>
  </si>
  <si>
    <t>Sebring, FL  *2</t>
  </si>
  <si>
    <t>Stuart, FL  *3</t>
  </si>
  <si>
    <t>Tallahassee, FL  *2</t>
  </si>
  <si>
    <t>Athens, GA  *1</t>
  </si>
  <si>
    <t>Augusta, GA  *1</t>
  </si>
  <si>
    <t>Jekyll Island / Brunswick, GA  *5</t>
  </si>
  <si>
    <t>Marietta, GA *2</t>
  </si>
  <si>
    <t>Dallas, IA  *3</t>
  </si>
  <si>
    <t>Des Moines, IA  *2</t>
  </si>
  <si>
    <t>Boise, ID  *4</t>
  </si>
  <si>
    <t>Coeur d'Alene, ID  *2</t>
  </si>
  <si>
    <t>Chicago, IL  *5</t>
  </si>
  <si>
    <t>East St. Louis/ O'Fallon / Fairview Heights, IL  *2</t>
  </si>
  <si>
    <t>Oak Brook Terrace, IL  *2</t>
  </si>
  <si>
    <t>Bloomington, IN  *2</t>
  </si>
  <si>
    <t>Hammond / Munster / Merrillville, IN  *2</t>
  </si>
  <si>
    <t>Indianapolis / Carmel, IN  *3</t>
  </si>
  <si>
    <t>South Bend, IN  *1</t>
  </si>
  <si>
    <t>Kansas City / Overland Park, KS  *2</t>
  </si>
  <si>
    <t>Wichita, KS  *2</t>
  </si>
  <si>
    <t>Kenton, KY  *4</t>
  </si>
  <si>
    <t>Louisville, KY  *2</t>
  </si>
  <si>
    <t>Alexandria / Leesville / Natchitoches, LA  *2</t>
  </si>
  <si>
    <t>New Orleans, LA  *4</t>
  </si>
  <si>
    <t>Andover, MA  *2</t>
  </si>
  <si>
    <t>Falmouth, MA  *3</t>
  </si>
  <si>
    <t>Hyannis, MA  *3</t>
  </si>
  <si>
    <t>Martha's Vineyard, MA  *5</t>
  </si>
  <si>
    <t>Nantucket, MA  *5</t>
  </si>
  <si>
    <t>Northampton, MA  *3</t>
  </si>
  <si>
    <t>Pittsfield, MA  *2</t>
  </si>
  <si>
    <t>Quincy, MA  *3</t>
  </si>
  <si>
    <t>Aberdeen / Bel Air / Belcamp, MD  *2</t>
  </si>
  <si>
    <t>Annapolis, MD  *3</t>
  </si>
  <si>
    <t>Baltimore City, MD  *3</t>
  </si>
  <si>
    <t>Baltimore County, MD  *2</t>
  </si>
  <si>
    <t>Cambridge / St. Michaels, MD  *2</t>
  </si>
  <si>
    <t>Centreville, MD  *2</t>
  </si>
  <si>
    <t>Columbia, MD  *3</t>
  </si>
  <si>
    <t>Frederick, MD  *2</t>
  </si>
  <si>
    <t>Ocean City, MD  *3</t>
  </si>
  <si>
    <t>Kennebunk / Kittery / Sanford, ME  *3</t>
  </si>
  <si>
    <t>Portland, ME  *2</t>
  </si>
  <si>
    <t>Rockport, ME  *1</t>
  </si>
  <si>
    <t>Benton Harbor / St. Joseph / Stevensville, MI  *1</t>
  </si>
  <si>
    <t>Grand Rapids, MI  *2</t>
  </si>
  <si>
    <t>Mackinac Island, MI  *4</t>
  </si>
  <si>
    <t>Midland, MI  *1</t>
  </si>
  <si>
    <t>Muskegon, MI  *2</t>
  </si>
  <si>
    <t>South Haven, MI  *2</t>
  </si>
  <si>
    <t>Traverse City / Leland, MI  *2</t>
  </si>
  <si>
    <t>Duluth, MN  *5</t>
  </si>
  <si>
    <t>Eagan / Burnsville / Mendota Heights, MN  *3</t>
  </si>
  <si>
    <t>Minneapolis / St. Paul, MN  *5</t>
  </si>
  <si>
    <t>Rochester, MN  *2</t>
  </si>
  <si>
    <t>Kansas City, MO  *2</t>
  </si>
  <si>
    <t>St. Louis, MO  *2</t>
  </si>
  <si>
    <t>Oxford, MS  *2</t>
  </si>
  <si>
    <t>Southaven, MS  *1</t>
  </si>
  <si>
    <t>Starkville, MS  *2</t>
  </si>
  <si>
    <t>Big Sky / West Yellowstone, MT  *5</t>
  </si>
  <si>
    <t>Helena, MT  *2</t>
  </si>
  <si>
    <t>Kalispell/Whitefish, MT  *2</t>
  </si>
  <si>
    <t>Atlantic Beach / Morehead City, NC  *2</t>
  </si>
  <si>
    <t>Charlotte, NC  *3</t>
  </si>
  <si>
    <t>Durham, NC  *2</t>
  </si>
  <si>
    <t>Wilmington, NC  *1</t>
  </si>
  <si>
    <t>Omaha, NE  *2</t>
  </si>
  <si>
    <t>Concord, NH  *2</t>
  </si>
  <si>
    <t>Conway, NH  *3</t>
  </si>
  <si>
    <t>Durham, NH  *1</t>
  </si>
  <si>
    <t>Laconia, NH  *2</t>
  </si>
  <si>
    <t>Lebanon / Lincoln / West Lebanon, NH  *1</t>
  </si>
  <si>
    <t>Manchester, NH  *2</t>
  </si>
  <si>
    <t>Portsmouth, NH  *2</t>
  </si>
  <si>
    <t>Flemington, NJ  *3</t>
  </si>
  <si>
    <t>Somerset, NJ  *2</t>
  </si>
  <si>
    <t>Springfield / Cranford / New Providence, NJ  *3</t>
  </si>
  <si>
    <t>Taos, NM  *2</t>
  </si>
  <si>
    <t>Incline Village / Reno / Sparks, NV  *3</t>
  </si>
  <si>
    <t>Binghamton / Owego, NY  *2</t>
  </si>
  <si>
    <t>Buffalo, NY  *3</t>
  </si>
  <si>
    <t>Floral Park / Garden City / Great Neck, NY  *4</t>
  </si>
  <si>
    <t>Glens Falls, NY  *3</t>
  </si>
  <si>
    <t>Kingston, NY  *3</t>
  </si>
  <si>
    <t>Lake Placid, NY  *5</t>
  </si>
  <si>
    <t>New York City, NY  *5</t>
  </si>
  <si>
    <t>Niagara Falls, NY  *3</t>
  </si>
  <si>
    <t>Nyack / Palisades, NY  *3</t>
  </si>
  <si>
    <t>Poughkeepsie, NY  *3</t>
  </si>
  <si>
    <t>Riverhead / Ronkonkoma / Melville, NY  *3</t>
  </si>
  <si>
    <t>Saratoga Springs / Schenectady, NY  *2</t>
  </si>
  <si>
    <t>Syracuse / Oswego, NY  *2</t>
  </si>
  <si>
    <t>Tarrytown / White Plains / New Rochelle, NY  *4</t>
  </si>
  <si>
    <t>Troy, NY  *2</t>
  </si>
  <si>
    <t>West Point, NY  *2</t>
  </si>
  <si>
    <t>Canton, OH  *2</t>
  </si>
  <si>
    <t>Cincinnati, OH  *4</t>
  </si>
  <si>
    <t>Cleveland, OH  *3</t>
  </si>
  <si>
    <t>Columbus, OH  *2</t>
  </si>
  <si>
    <t>Hamilton, OH  *1</t>
  </si>
  <si>
    <t>Medina / Wooster, OH  *1</t>
  </si>
  <si>
    <t>Mentor, OH  *1</t>
  </si>
  <si>
    <t>Oklahoma City, OK  *2</t>
  </si>
  <si>
    <t>Beaverton, OR  *2</t>
  </si>
  <si>
    <t>Bend, OR  *2</t>
  </si>
  <si>
    <t>Eugene / Florence, OR  *2</t>
  </si>
  <si>
    <t>Lincoln City, OR  *3</t>
  </si>
  <si>
    <t>Seaside, OR  *3</t>
  </si>
  <si>
    <t>Allentown / Easton / Bethlehem, PA  *2</t>
  </si>
  <si>
    <t>Bucks, PA  *2</t>
  </si>
  <si>
    <t>Erie, PA  *1</t>
  </si>
  <si>
    <t>Gettysburg, PA  *2</t>
  </si>
  <si>
    <t>Harrisburg, PA  *4</t>
  </si>
  <si>
    <t>Hershey, PA  *4</t>
  </si>
  <si>
    <t>Lancaster, PA  *1</t>
  </si>
  <si>
    <t>Malvern / Frazer / Berwyn, PA  *2</t>
  </si>
  <si>
    <t>Montgomery, PA  *3</t>
  </si>
  <si>
    <t>Philadelphia, PA  *5</t>
  </si>
  <si>
    <t>Jamestown / Middletown / Newport, RI  *2</t>
  </si>
  <si>
    <t>Providence / Bristol, RI  *2</t>
  </si>
  <si>
    <t>Aiken, SC  *1</t>
  </si>
  <si>
    <t>Columbia, SC  *2</t>
  </si>
  <si>
    <t>Deadwood / Spearfish, SD  *4</t>
  </si>
  <si>
    <t>Hot Springs, SD  *2</t>
  </si>
  <si>
    <t>Rapid City, SD  *2</t>
  </si>
  <si>
    <t>Chattanooga, TN  *2</t>
  </si>
  <si>
    <t>Nashville, TN  *5</t>
  </si>
  <si>
    <t>Arlington / Fort Worth / Grapevine, TX  *2</t>
  </si>
  <si>
    <t>Austin, TX  *2</t>
  </si>
  <si>
    <t>Big Spring, TX  *2</t>
  </si>
  <si>
    <t>College Station, TX  *1</t>
  </si>
  <si>
    <t>Dallas, TX  *3</t>
  </si>
  <si>
    <t>El Paso, TX  *2</t>
  </si>
  <si>
    <t>Galveston, TX  *2</t>
  </si>
  <si>
    <t>Midland, TX  *2</t>
  </si>
  <si>
    <t>Pecos, TX  *1</t>
  </si>
  <si>
    <t>San Antonio, TX  *2</t>
  </si>
  <si>
    <t>South Padre Island, TX  *1</t>
  </si>
  <si>
    <t>Moab, UT  *3</t>
  </si>
  <si>
    <t>Park City, UT  *5</t>
  </si>
  <si>
    <t>Abingdon, VA  *1</t>
  </si>
  <si>
    <t>Blacksburg, VA  *1</t>
  </si>
  <si>
    <t>Charlottesville, VA  *3</t>
  </si>
  <si>
    <t>Loudoun, VA  *2</t>
  </si>
  <si>
    <t>Lynchburg, VA  *2</t>
  </si>
  <si>
    <t>Richmond, VA  *2</t>
  </si>
  <si>
    <t>Roanoke, VA  *1</t>
  </si>
  <si>
    <t>Virginia Beach, VA  *2</t>
  </si>
  <si>
    <t>Wallops Island, VA  *2</t>
  </si>
  <si>
    <t>Williamsburg / York, VA  *2</t>
  </si>
  <si>
    <t>Burlington / St. Albans / Middlebury, VT  *3</t>
  </si>
  <si>
    <t>Manchester, VT  *5</t>
  </si>
  <si>
    <t>Montpelier, VT  *3</t>
  </si>
  <si>
    <t>Stowe, VT  *5</t>
  </si>
  <si>
    <t>White River Junction, VT  *2</t>
  </si>
  <si>
    <t>Port Angeles / Port Townsend, WA  *4</t>
  </si>
  <si>
    <t>Richland / Pasco, WA  *3</t>
  </si>
  <si>
    <t>Seattle, WA  *5</t>
  </si>
  <si>
    <t>Spokane, WA  *4</t>
  </si>
  <si>
    <t>Tacoma, WA  *3</t>
  </si>
  <si>
    <t>Appleton, WI  *1</t>
  </si>
  <si>
    <t>Madison, WI  *2</t>
  </si>
  <si>
    <t>Milwaukee, WI  *2</t>
  </si>
  <si>
    <t>Sheboygan, WI  *1</t>
  </si>
  <si>
    <t>Sturgeon Bay, WI  *4</t>
  </si>
  <si>
    <t>Wisconsin Dells, WI  *1</t>
  </si>
  <si>
    <t>Morgantown, WV  *1</t>
  </si>
  <si>
    <t>Cody, WY  *3</t>
  </si>
  <si>
    <t>Jackson / Pinedale, WY  *5</t>
  </si>
  <si>
    <t>FY 2024 Per Diem Rates</t>
  </si>
  <si>
    <t>FY2024 Per Diem Rates - Effective October 1, 2023</t>
  </si>
  <si>
    <t>FY24 Lodging Rate</t>
  </si>
  <si>
    <t>FY24 M&amp;IE</t>
  </si>
  <si>
    <t>Huntsville</t>
  </si>
  <si>
    <t>Charles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</si>
</sst>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&quot;$&quot;\ #,##0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Wingdings"/>
      <charset val="2"/>
    </font>
    <font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icrosoft Sans Serif"/>
      <family val="2"/>
    </font>
    <font>
      <sz val="10"/>
      <name val="Arial"/>
      <family val="2"/>
    </font>
    <font>
      <b/>
      <sz val="10"/>
      <name val="Microsoft Sans Serif"/>
      <family val="2"/>
    </font>
    <font>
      <sz val="12"/>
      <name val="Arial"/>
      <family val="2"/>
    </font>
    <font>
      <b/>
      <sz val="12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indexed="8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</cellStyleXfs>
  <cellXfs count="12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3" xfId="0" applyBorder="1"/>
    <xf numFmtId="0" fontId="0" fillId="0" borderId="0" xfId="0" applyAlignment="1">
      <alignment horizontal="left"/>
    </xf>
    <xf numFmtId="0" fontId="0" fillId="0" borderId="1" xfId="0" applyBorder="1"/>
    <xf numFmtId="0" fontId="6" fillId="0" borderId="0" xfId="0" applyFont="1"/>
    <xf numFmtId="0" fontId="7" fillId="0" borderId="0" xfId="2"/>
    <xf numFmtId="43" fontId="4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43" fontId="0" fillId="0" borderId="0" xfId="1" applyFont="1" applyBorder="1" applyAlignment="1"/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2" xfId="0" applyFont="1" applyBorder="1"/>
    <xf numFmtId="14" fontId="0" fillId="0" borderId="0" xfId="0" applyNumberFormat="1"/>
    <xf numFmtId="18" fontId="0" fillId="0" borderId="0" xfId="0" applyNumberFormat="1"/>
    <xf numFmtId="0" fontId="7" fillId="0" borderId="0" xfId="2" quotePrefix="1"/>
    <xf numFmtId="43" fontId="0" fillId="0" borderId="2" xfId="1" applyFont="1" applyBorder="1" applyAlignment="1"/>
    <xf numFmtId="0" fontId="15" fillId="0" borderId="0" xfId="0" applyFont="1"/>
    <xf numFmtId="18" fontId="0" fillId="0" borderId="0" xfId="0" applyNumberFormat="1" applyAlignment="1">
      <alignment horizontal="center"/>
    </xf>
    <xf numFmtId="6" fontId="0" fillId="0" borderId="0" xfId="0" applyNumberFormat="1"/>
    <xf numFmtId="0" fontId="12" fillId="0" borderId="7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43" fontId="0" fillId="0" borderId="0" xfId="0" applyNumberFormat="1"/>
    <xf numFmtId="43" fontId="1" fillId="0" borderId="0" xfId="0" applyNumberFormat="1" applyFont="1" applyAlignment="1">
      <alignment horizontal="center" wrapText="1"/>
    </xf>
    <xf numFmtId="43" fontId="2" fillId="0" borderId="0" xfId="0" applyNumberFormat="1" applyFont="1"/>
    <xf numFmtId="14" fontId="0" fillId="0" borderId="2" xfId="1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43" fontId="0" fillId="0" borderId="10" xfId="0" applyNumberFormat="1" applyBorder="1"/>
    <xf numFmtId="43" fontId="0" fillId="0" borderId="11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2" xfId="0" applyNumberFormat="1" applyBorder="1"/>
    <xf numFmtId="41" fontId="0" fillId="0" borderId="6" xfId="0" applyNumberFormat="1" applyBorder="1"/>
    <xf numFmtId="41" fontId="0" fillId="0" borderId="14" xfId="0" applyNumberFormat="1" applyBorder="1"/>
    <xf numFmtId="43" fontId="0" fillId="0" borderId="4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0" fontId="16" fillId="0" borderId="3" xfId="1" applyNumberFormat="1" applyFont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1" fillId="0" borderId="0" xfId="0" applyFont="1"/>
    <xf numFmtId="43" fontId="0" fillId="0" borderId="10" xfId="1" applyFont="1" applyBorder="1" applyAlignment="1"/>
    <xf numFmtId="43" fontId="0" fillId="0" borderId="11" xfId="1" applyFont="1" applyBorder="1" applyAlignment="1"/>
    <xf numFmtId="0" fontId="20" fillId="0" borderId="0" xfId="0" applyFont="1"/>
    <xf numFmtId="43" fontId="2" fillId="0" borderId="0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Border="1" applyAlignment="1" applyProtection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/>
    <xf numFmtId="0" fontId="22" fillId="0" borderId="7" xfId="0" applyFont="1" applyBorder="1" applyAlignment="1">
      <alignment wrapText="1"/>
    </xf>
    <xf numFmtId="0" fontId="23" fillId="0" borderId="2" xfId="0" applyFont="1" applyBorder="1" applyAlignment="1">
      <alignment horizontal="left" vertical="center" wrapText="1"/>
    </xf>
    <xf numFmtId="3" fontId="21" fillId="0" borderId="2" xfId="0" applyNumberFormat="1" applyFont="1" applyBorder="1" applyAlignment="1">
      <alignment horizontal="right" vertical="top"/>
    </xf>
    <xf numFmtId="0" fontId="21" fillId="0" borderId="2" xfId="0" applyFont="1" applyBorder="1" applyAlignment="1">
      <alignment horizontal="left" vertical="top"/>
    </xf>
    <xf numFmtId="164" fontId="21" fillId="0" borderId="2" xfId="0" applyNumberFormat="1" applyFont="1" applyBorder="1" applyAlignment="1">
      <alignment horizontal="right" vertical="top"/>
    </xf>
    <xf numFmtId="3" fontId="21" fillId="2" borderId="2" xfId="0" applyNumberFormat="1" applyFont="1" applyFill="1" applyBorder="1" applyAlignment="1">
      <alignment horizontal="right" vertical="top"/>
    </xf>
    <xf numFmtId="0" fontId="23" fillId="3" borderId="2" xfId="0" applyFont="1" applyFill="1" applyBorder="1" applyAlignment="1">
      <alignment horizontal="left" vertical="center"/>
    </xf>
    <xf numFmtId="0" fontId="23" fillId="4" borderId="2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164" fontId="23" fillId="0" borderId="2" xfId="4" applyNumberFormat="1" applyFont="1" applyBorder="1" applyAlignment="1">
      <alignment horizontal="right"/>
    </xf>
    <xf numFmtId="0" fontId="12" fillId="5" borderId="0" xfId="0" applyFont="1" applyFill="1"/>
    <xf numFmtId="0" fontId="25" fillId="3" borderId="2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top"/>
    </xf>
    <xf numFmtId="164" fontId="21" fillId="3" borderId="2" xfId="0" applyNumberFormat="1" applyFont="1" applyFill="1" applyBorder="1" applyAlignment="1">
      <alignment horizontal="right" vertical="top"/>
    </xf>
    <xf numFmtId="0" fontId="21" fillId="6" borderId="2" xfId="0" applyFont="1" applyFill="1" applyBorder="1" applyAlignment="1">
      <alignment horizontal="left" vertical="top"/>
    </xf>
    <xf numFmtId="164" fontId="21" fillId="6" borderId="2" xfId="0" applyNumberFormat="1" applyFont="1" applyFill="1" applyBorder="1" applyAlignment="1">
      <alignment horizontal="right" vertical="top"/>
    </xf>
    <xf numFmtId="0" fontId="21" fillId="5" borderId="2" xfId="0" applyFont="1" applyFill="1" applyBorder="1" applyAlignment="1">
      <alignment horizontal="left" vertical="top"/>
    </xf>
    <xf numFmtId="164" fontId="21" fillId="5" borderId="2" xfId="0" applyNumberFormat="1" applyFont="1" applyFill="1" applyBorder="1" applyAlignment="1">
      <alignment horizontal="right" vertical="top"/>
    </xf>
    <xf numFmtId="0" fontId="24" fillId="5" borderId="0" xfId="0" applyFont="1" applyFill="1"/>
    <xf numFmtId="0" fontId="14" fillId="0" borderId="0" xfId="0" applyFont="1"/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 wrapText="1"/>
    </xf>
    <xf numFmtId="43" fontId="0" fillId="0" borderId="2" xfId="1" applyFont="1" applyBorder="1" applyAlignment="1">
      <alignment horizontal="center"/>
    </xf>
    <xf numFmtId="43" fontId="0" fillId="0" borderId="2" xfId="1" applyFont="1" applyBorder="1" applyAlignment="1" applyProtection="1">
      <alignment horizontal="center"/>
    </xf>
    <xf numFmtId="43" fontId="0" fillId="0" borderId="0" xfId="1" applyFont="1" applyBorder="1" applyAlignment="1">
      <alignment horizontal="center"/>
    </xf>
    <xf numFmtId="40" fontId="0" fillId="0" borderId="2" xfId="1" applyNumberFormat="1" applyFont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43" fontId="4" fillId="0" borderId="3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" applyFont="1" applyBorder="1" applyAlignment="1" applyProtection="1">
      <alignment horizontal="center"/>
    </xf>
    <xf numFmtId="43" fontId="0" fillId="0" borderId="3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3" xfId="1" applyFont="1" applyBorder="1" applyAlignment="1" applyProtection="1">
      <alignment horizontal="center"/>
    </xf>
    <xf numFmtId="43" fontId="0" fillId="0" borderId="4" xfId="1" applyFont="1" applyBorder="1" applyAlignment="1" applyProtection="1">
      <alignment horizontal="center"/>
    </xf>
    <xf numFmtId="43" fontId="0" fillId="0" borderId="6" xfId="1" applyFont="1" applyBorder="1" applyAlignment="1">
      <alignment horizontal="center"/>
    </xf>
  </cellXfs>
  <cellStyles count="5">
    <cellStyle name="Comma" xfId="1" builtinId="3"/>
    <cellStyle name="Comma 2" xfId="3" xr:uid="{00000000-0005-0000-0000-000001000000}"/>
    <cellStyle name="Hyperlink" xfId="2" builtinId="8"/>
    <cellStyle name="Normal" xfId="0" builtinId="0"/>
    <cellStyle name="Normal 2" xfId="4" xr:uid="{00000000-0005-0000-0000-000004000000}"/>
  </cellStyles>
  <dxfs count="8"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33</xdr:row>
          <xdr:rowOff>7620</xdr:rowOff>
        </xdr:from>
        <xdr:to>
          <xdr:col>8</xdr:col>
          <xdr:colOff>541020</xdr:colOff>
          <xdr:row>34</xdr:row>
          <xdr:rowOff>30480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35</xdr:row>
          <xdr:rowOff>7620</xdr:rowOff>
        </xdr:from>
        <xdr:to>
          <xdr:col>8</xdr:col>
          <xdr:colOff>541020</xdr:colOff>
          <xdr:row>36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33</xdr:row>
          <xdr:rowOff>7620</xdr:rowOff>
        </xdr:from>
        <xdr:to>
          <xdr:col>10</xdr:col>
          <xdr:colOff>30480</xdr:colOff>
          <xdr:row>34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35</xdr:row>
          <xdr:rowOff>7620</xdr:rowOff>
        </xdr:from>
        <xdr:to>
          <xdr:col>10</xdr:col>
          <xdr:colOff>30480</xdr:colOff>
          <xdr:row>36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23</xdr:row>
          <xdr:rowOff>7620</xdr:rowOff>
        </xdr:from>
        <xdr:to>
          <xdr:col>8</xdr:col>
          <xdr:colOff>541020</xdr:colOff>
          <xdr:row>24</xdr:row>
          <xdr:rowOff>30480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23</xdr:row>
          <xdr:rowOff>7620</xdr:rowOff>
        </xdr:from>
        <xdr:to>
          <xdr:col>10</xdr:col>
          <xdr:colOff>30480</xdr:colOff>
          <xdr:row>24</xdr:row>
          <xdr:rowOff>30480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59134</xdr:colOff>
      <xdr:row>3</xdr:row>
      <xdr:rowOff>66674</xdr:rowOff>
    </xdr:to>
    <xdr:pic>
      <xdr:nvPicPr>
        <xdr:cNvPr id="11" name="Picture 10" descr="Fremont #1 district logl - Achieve Every Summi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3984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N5:N333" totalsRowShown="0" headerRowDxfId="7" dataDxfId="5" headerRowBorderDxfId="6" tableBorderDxfId="4" totalsRowBorderDxfId="3">
  <autoFilter ref="N5:N333" xr:uid="{00000000-0009-0000-0100-000003000000}"/>
  <tableColumns count="1">
    <tableColumn id="1" xr3:uid="{00000000-0010-0000-0000-000001000000}" name="Column1" dataDxfId="2" totalsRow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A3" totalsRowShown="0">
  <autoFilter ref="A1:A3" xr:uid="{00000000-0009-0000-0100-000001000000}"/>
  <tableColumns count="1">
    <tableColumn id="1" xr3:uid="{00000000-0010-0000-0100-000001000000}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33:B40" totalsRowShown="0">
  <autoFilter ref="A33:B40" xr:uid="{00000000-0009-0000-0100-000004000000}"/>
  <tableColumns count="2">
    <tableColumn id="1" xr3:uid="{00000000-0010-0000-0200-000001000000}" name="Column1"/>
    <tableColumn id="2" xr3:uid="{00000000-0010-0000-0200-000002000000}" name="Column2" dataDxfId="0">
      <calculatedColumnFormula>'Per Diem'!A41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C1:C3" totalsRowShown="0">
  <autoFilter ref="C1:C3" xr:uid="{00000000-0009-0000-0100-000006000000}"/>
  <tableColumns count="1">
    <tableColumn id="1" xr3:uid="{00000000-0010-0000-0300-000001000000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63"/>
  <sheetViews>
    <sheetView windowProtection="1" tabSelected="1" zoomScaleNormal="100" workbookViewId="0">
      <selection activeCell="Q40" sqref="Q40"/>
    </sheetView>
  </sheetViews>
  <sheetFormatPr defaultRowHeight="14.4" x14ac:dyDescent="0.3"/>
  <cols>
    <col min="1" max="1" width="10.5546875" customWidth="1"/>
    <col min="2" max="2" width="9.109375" customWidth="1"/>
    <col min="3" max="3" width="8.6640625" customWidth="1"/>
    <col min="4" max="4" width="9.5546875" customWidth="1"/>
    <col min="5" max="5" width="4.88671875" customWidth="1"/>
    <col min="6" max="6" width="7.33203125" customWidth="1"/>
    <col min="7" max="7" width="5.6640625" customWidth="1"/>
    <col min="8" max="8" width="3.6640625" customWidth="1"/>
    <col min="9" max="9" width="9.5546875" customWidth="1"/>
    <col min="10" max="10" width="11.44140625" customWidth="1"/>
    <col min="11" max="11" width="3" customWidth="1"/>
    <col min="12" max="12" width="7.5546875" customWidth="1"/>
    <col min="13" max="13" width="12.6640625" bestFit="1" customWidth="1"/>
    <col min="14" max="14" width="2.44140625" customWidth="1"/>
    <col min="15" max="15" width="9.6640625" style="35" bestFit="1" customWidth="1"/>
  </cols>
  <sheetData>
    <row r="1" spans="1:15" ht="18" x14ac:dyDescent="0.35">
      <c r="D1" s="56" t="s">
        <v>692</v>
      </c>
    </row>
    <row r="2" spans="1:15" ht="18" x14ac:dyDescent="0.35">
      <c r="D2" s="56" t="s">
        <v>693</v>
      </c>
    </row>
    <row r="4" spans="1:15" x14ac:dyDescent="0.3">
      <c r="A4" s="91" t="s">
        <v>18</v>
      </c>
      <c r="B4" s="91"/>
      <c r="C4" s="91"/>
      <c r="D4" s="91"/>
      <c r="E4" s="91"/>
      <c r="F4" s="91"/>
      <c r="G4" s="91"/>
      <c r="H4" s="91"/>
      <c r="I4" s="27" t="s">
        <v>1017</v>
      </c>
      <c r="J4" s="11"/>
      <c r="K4" s="11"/>
      <c r="L4" s="10"/>
    </row>
    <row r="5" spans="1:15" x14ac:dyDescent="0.3">
      <c r="A5" s="94" t="s">
        <v>619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5" x14ac:dyDescent="0.3">
      <c r="A6" s="92" t="s">
        <v>620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x14ac:dyDescent="0.3">
      <c r="A8" s="95" t="s">
        <v>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10" spans="1:15" x14ac:dyDescent="0.3">
      <c r="A10" t="s">
        <v>0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5" ht="6" customHeight="1" x14ac:dyDescent="0.3"/>
    <row r="12" spans="1:15" x14ac:dyDescent="0.3">
      <c r="A12" t="s">
        <v>1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5" x14ac:dyDescent="0.3">
      <c r="B13" t="s">
        <v>625</v>
      </c>
      <c r="C13" s="96"/>
      <c r="D13" s="96"/>
      <c r="E13" s="96"/>
      <c r="F13" s="96"/>
      <c r="G13" s="8"/>
      <c r="H13" s="8"/>
      <c r="I13" s="8"/>
      <c r="J13" s="8"/>
      <c r="K13" s="8"/>
      <c r="L13" s="8"/>
    </row>
    <row r="14" spans="1:15" x14ac:dyDescent="0.3">
      <c r="A14" t="s">
        <v>626</v>
      </c>
      <c r="C14" s="39"/>
      <c r="D14" s="8"/>
      <c r="E14" s="8"/>
      <c r="F14" s="8"/>
      <c r="G14" s="8"/>
      <c r="H14" s="8"/>
      <c r="I14" s="8"/>
      <c r="J14" s="8"/>
      <c r="K14" s="8"/>
      <c r="L14" s="8"/>
      <c r="O14" s="25"/>
    </row>
    <row r="15" spans="1:15" ht="6" customHeight="1" x14ac:dyDescent="0.3"/>
    <row r="16" spans="1:15" x14ac:dyDescent="0.3">
      <c r="A16" t="s">
        <v>694</v>
      </c>
      <c r="D16" s="93"/>
      <c r="E16" s="93"/>
      <c r="F16" s="93"/>
      <c r="G16" s="93"/>
      <c r="H16" s="93"/>
      <c r="I16" s="93"/>
      <c r="J16" s="93"/>
      <c r="K16" s="93"/>
      <c r="L16" s="93"/>
    </row>
    <row r="17" spans="1:25" ht="6" customHeight="1" x14ac:dyDescent="0.3"/>
    <row r="18" spans="1:25" x14ac:dyDescent="0.3">
      <c r="A18" t="s">
        <v>695</v>
      </c>
      <c r="C18" s="113"/>
      <c r="D18" s="113"/>
      <c r="E18" s="113"/>
      <c r="F18" s="113"/>
      <c r="G18" s="97" t="s">
        <v>696</v>
      </c>
      <c r="H18" s="97"/>
      <c r="I18" s="97"/>
      <c r="J18" s="113"/>
      <c r="K18" s="113"/>
      <c r="L18" s="113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</row>
    <row r="19" spans="1:25" x14ac:dyDescent="0.3">
      <c r="A19" t="s">
        <v>622</v>
      </c>
      <c r="C19" s="55">
        <f>J18-C18+1</f>
        <v>1</v>
      </c>
      <c r="D19" s="18"/>
      <c r="E19" s="30"/>
      <c r="F19" s="30"/>
      <c r="G19" s="3"/>
      <c r="H19" s="3"/>
      <c r="I19" s="3"/>
      <c r="J19" s="25"/>
      <c r="K19" s="30"/>
      <c r="L19" s="30"/>
      <c r="N19" s="1"/>
      <c r="O19" s="36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6" customHeight="1" x14ac:dyDescent="0.3"/>
    <row r="21" spans="1:25" x14ac:dyDescent="0.3">
      <c r="A21" t="s">
        <v>2</v>
      </c>
      <c r="C21" s="112"/>
      <c r="D21" s="112"/>
      <c r="E21" s="112"/>
      <c r="F21" s="112"/>
      <c r="G21" s="112"/>
      <c r="H21" s="57" t="s">
        <v>3</v>
      </c>
      <c r="I21" s="57"/>
      <c r="J21" s="57"/>
      <c r="K21" s="57"/>
    </row>
    <row r="22" spans="1:25" ht="3" customHeight="1" x14ac:dyDescent="0.3">
      <c r="C22" s="15"/>
      <c r="D22" s="15"/>
      <c r="E22" s="15"/>
      <c r="F22" s="15"/>
      <c r="G22" s="15"/>
      <c r="H22" s="2"/>
      <c r="I22" s="2"/>
      <c r="J22" s="2"/>
      <c r="K22" s="2"/>
    </row>
    <row r="23" spans="1:25" ht="3" customHeight="1" x14ac:dyDescent="0.3">
      <c r="C23" s="15"/>
      <c r="D23" s="15"/>
      <c r="E23" s="15"/>
      <c r="F23" s="15"/>
      <c r="G23" s="15"/>
      <c r="H23" s="2"/>
      <c r="I23" s="2"/>
      <c r="J23" s="2"/>
      <c r="K23" s="2"/>
    </row>
    <row r="24" spans="1:25" x14ac:dyDescent="0.3">
      <c r="B24" s="2" t="s">
        <v>691</v>
      </c>
      <c r="C24" s="3"/>
      <c r="D24" s="3"/>
      <c r="E24" s="3"/>
      <c r="F24" s="2"/>
      <c r="H24" s="2"/>
      <c r="I24" s="5"/>
      <c r="J24" s="3"/>
      <c r="K24" s="5"/>
      <c r="L24" s="3"/>
    </row>
    <row r="25" spans="1:25" ht="6.75" customHeight="1" x14ac:dyDescent="0.3">
      <c r="B25" s="2"/>
      <c r="C25" s="3"/>
      <c r="D25" s="3"/>
      <c r="E25" s="3"/>
      <c r="F25" s="2"/>
      <c r="H25" s="2"/>
      <c r="I25" s="5"/>
      <c r="J25" s="3"/>
      <c r="K25" s="5"/>
      <c r="L25" s="3"/>
    </row>
    <row r="26" spans="1:25" s="2" customFormat="1" x14ac:dyDescent="0.3">
      <c r="B26" s="2" t="s">
        <v>23</v>
      </c>
      <c r="D26" s="16"/>
      <c r="E26" s="16"/>
      <c r="F26" s="16"/>
      <c r="G26" s="17"/>
      <c r="H26" s="4"/>
      <c r="I26" s="18" t="s">
        <v>6</v>
      </c>
      <c r="J26" s="3"/>
      <c r="O26" s="37"/>
    </row>
    <row r="27" spans="1:25" x14ac:dyDescent="0.3">
      <c r="H27" s="4"/>
      <c r="I27" s="3" t="s">
        <v>7</v>
      </c>
      <c r="J27" s="20"/>
      <c r="P27" t="s">
        <v>624</v>
      </c>
    </row>
    <row r="28" spans="1:25" s="2" customFormat="1" x14ac:dyDescent="0.3">
      <c r="D28" s="16"/>
      <c r="E28" s="16"/>
      <c r="F28" s="16"/>
      <c r="G28" s="17"/>
      <c r="H28" s="4"/>
      <c r="I28" s="18" t="s">
        <v>8</v>
      </c>
      <c r="J28" s="3"/>
      <c r="O28" s="37"/>
    </row>
    <row r="29" spans="1:25" ht="6" customHeight="1" x14ac:dyDescent="0.3"/>
    <row r="30" spans="1:25" x14ac:dyDescent="0.3">
      <c r="A30" t="s">
        <v>10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25" ht="3" customHeight="1" x14ac:dyDescent="0.3"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5" ht="8.25" customHeight="1" x14ac:dyDescent="0.3">
      <c r="B32" s="2"/>
      <c r="C32" s="3"/>
      <c r="D32" s="3"/>
      <c r="E32" s="3"/>
      <c r="F32" s="2"/>
      <c r="H32" s="2"/>
      <c r="I32" s="5"/>
      <c r="J32" s="3"/>
      <c r="K32" s="5"/>
      <c r="L32" s="3"/>
    </row>
    <row r="33" spans="1:30" ht="6" customHeight="1" x14ac:dyDescent="0.3">
      <c r="I33" s="3"/>
      <c r="J33" s="3"/>
    </row>
    <row r="34" spans="1:30" x14ac:dyDescent="0.3">
      <c r="A34" s="59" t="s">
        <v>697</v>
      </c>
      <c r="H34" s="19" t="s">
        <v>624</v>
      </c>
      <c r="I34" s="5"/>
      <c r="J34" s="3"/>
    </row>
    <row r="35" spans="1:30" ht="6" customHeight="1" x14ac:dyDescent="0.3">
      <c r="I35" s="5"/>
      <c r="J35" s="3"/>
    </row>
    <row r="36" spans="1:30" x14ac:dyDescent="0.3">
      <c r="A36" t="s">
        <v>12</v>
      </c>
      <c r="G36" s="6"/>
      <c r="H36" s="19"/>
      <c r="I36" s="5"/>
      <c r="J36" s="3"/>
    </row>
    <row r="37" spans="1:30" ht="6" customHeight="1" x14ac:dyDescent="0.3"/>
    <row r="38" spans="1:30" x14ac:dyDescent="0.3">
      <c r="A38" s="58" t="s">
        <v>4</v>
      </c>
      <c r="B38" s="58"/>
      <c r="C38" s="58"/>
      <c r="D38" s="114"/>
      <c r="E38" s="114"/>
      <c r="F38" s="114"/>
      <c r="G38" s="114"/>
      <c r="H38" s="114"/>
      <c r="I38" s="114"/>
      <c r="J38" s="114"/>
      <c r="K38" s="114"/>
      <c r="L38" s="114"/>
    </row>
    <row r="40" spans="1:30" x14ac:dyDescent="0.3">
      <c r="A40" s="7" t="s">
        <v>698</v>
      </c>
      <c r="B40" s="110" t="s">
        <v>5</v>
      </c>
      <c r="C40" s="111"/>
      <c r="D40" s="98" t="s">
        <v>24</v>
      </c>
      <c r="E40" s="98"/>
      <c r="F40" s="45"/>
      <c r="G40" s="46"/>
      <c r="H40" s="98" t="s">
        <v>687</v>
      </c>
      <c r="I40" s="98"/>
      <c r="J40" s="68" t="s">
        <v>5</v>
      </c>
      <c r="K40" s="98" t="s">
        <v>24</v>
      </c>
      <c r="L40" s="98"/>
    </row>
    <row r="41" spans="1:30" x14ac:dyDescent="0.3">
      <c r="A41" s="66" t="str">
        <f>IF(C19&gt;=2,"Y","N")</f>
        <v>N</v>
      </c>
      <c r="B41" s="108" t="str">
        <f>IF(C19&gt;=2,C18,"N/A")</f>
        <v>N/A</v>
      </c>
      <c r="C41" s="109"/>
      <c r="D41" s="100">
        <f>IF(C19&gt;=2,Sheet2!K34,0)</f>
        <v>0</v>
      </c>
      <c r="E41" s="100"/>
      <c r="F41" s="60"/>
      <c r="G41" s="61"/>
      <c r="H41" s="100" t="str">
        <f>IF(C19=1,"D","N/A")</f>
        <v>D</v>
      </c>
      <c r="I41" s="100"/>
      <c r="J41" s="38">
        <f>IF(C19=1,C18,"N/A")</f>
        <v>0</v>
      </c>
      <c r="K41" s="101">
        <f>IF(H41="d",0.5*Sheet2!I34,0)</f>
        <v>0</v>
      </c>
      <c r="L41" s="101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</row>
    <row r="42" spans="1:30" x14ac:dyDescent="0.3">
      <c r="A42" s="66" t="str">
        <f>IF(C19=2,"Y","N")</f>
        <v>N</v>
      </c>
      <c r="B42" s="108" t="str">
        <f>IF(C19&gt;=2,+B41+1,"N/A")</f>
        <v>N/A</v>
      </c>
      <c r="C42" s="109"/>
      <c r="D42" s="100">
        <f>IF(C19&gt;=2,Sheet2!K35,0)</f>
        <v>0</v>
      </c>
      <c r="E42" s="100"/>
      <c r="F42" s="60"/>
      <c r="G42" s="61"/>
      <c r="H42" s="100"/>
      <c r="I42" s="100"/>
      <c r="J42" s="38"/>
      <c r="K42" s="103">
        <f>IF(C19=1,Sheet2!U34,0)</f>
        <v>0</v>
      </c>
      <c r="L42" s="103"/>
      <c r="M42" s="62" t="s">
        <v>690</v>
      </c>
    </row>
    <row r="43" spans="1:30" x14ac:dyDescent="0.3">
      <c r="A43" s="66" t="str">
        <f>IF(C19=3,"Y","N")</f>
        <v>N</v>
      </c>
      <c r="B43" s="108" t="str">
        <f>IF(C19&gt;=3,+B42+1,"N/A")</f>
        <v>N/A</v>
      </c>
      <c r="C43" s="109"/>
      <c r="D43" s="100">
        <f>IF(C19&gt;=3,Sheet2!K36,0)</f>
        <v>0</v>
      </c>
      <c r="E43" s="100"/>
      <c r="F43" s="102"/>
      <c r="G43" s="102"/>
      <c r="H43" s="104" t="s">
        <v>11</v>
      </c>
      <c r="I43" s="104"/>
      <c r="J43" s="104"/>
      <c r="K43" s="105">
        <f>SUM(K41,K42)</f>
        <v>0</v>
      </c>
      <c r="L43" s="106"/>
    </row>
    <row r="44" spans="1:30" x14ac:dyDescent="0.3">
      <c r="A44" s="66" t="str">
        <f>IF(C19=4,"Y","N")</f>
        <v>N</v>
      </c>
      <c r="B44" s="108" t="str">
        <f>IF(C19&gt;=4,+B43+1,"N/A")</f>
        <v>N/A</v>
      </c>
      <c r="C44" s="109"/>
      <c r="D44" s="100">
        <f>IF(C19&gt;=4,Sheet2!K37,0)</f>
        <v>0</v>
      </c>
      <c r="E44" s="100"/>
      <c r="F44" s="102"/>
      <c r="G44" s="102"/>
      <c r="H44" s="102"/>
      <c r="I44" s="102"/>
      <c r="J44" s="21"/>
      <c r="K44" s="115"/>
      <c r="L44" s="115"/>
    </row>
    <row r="45" spans="1:30" x14ac:dyDescent="0.3">
      <c r="A45" s="66" t="str">
        <f>IF(C19=5,"Y","N")</f>
        <v>N</v>
      </c>
      <c r="B45" s="108" t="str">
        <f>IF(C19&gt;=5,+B44+1,"N/A")</f>
        <v>N/A</v>
      </c>
      <c r="C45" s="109"/>
      <c r="D45" s="100">
        <f>IF(C19&gt;=5,Sheet2!K38,0)</f>
        <v>0</v>
      </c>
      <c r="E45" s="100"/>
      <c r="F45" s="102"/>
      <c r="G45" s="102"/>
      <c r="H45" s="102"/>
      <c r="I45" s="102"/>
      <c r="J45" s="21"/>
      <c r="K45" s="115"/>
      <c r="L45" s="115"/>
    </row>
    <row r="46" spans="1:30" x14ac:dyDescent="0.3">
      <c r="A46" s="66" t="str">
        <f>IF(C19=6,"Y","N")</f>
        <v>N</v>
      </c>
      <c r="B46" s="108" t="str">
        <f>IF(C19&gt;=6,+B45+1,"N/A")</f>
        <v>N/A</v>
      </c>
      <c r="C46" s="109"/>
      <c r="D46" s="100">
        <f>IF(C19&gt;=6,Sheet2!K39,0)</f>
        <v>0</v>
      </c>
      <c r="E46" s="100"/>
      <c r="F46" s="102"/>
      <c r="G46" s="102"/>
      <c r="H46" s="102"/>
      <c r="I46" s="102"/>
      <c r="J46" s="21"/>
      <c r="K46" s="115"/>
      <c r="L46" s="115"/>
    </row>
    <row r="47" spans="1:30" x14ac:dyDescent="0.3">
      <c r="A47" s="66" t="str">
        <f>IF(C19=7,"Y","N")</f>
        <v>N</v>
      </c>
      <c r="B47" s="108" t="str">
        <f>IF(C19&gt;=7,+B46+1,"N/A")</f>
        <v>N/A</v>
      </c>
      <c r="C47" s="109"/>
      <c r="D47" s="100">
        <f>IF(C19&gt;=7,Sheet2!K40,0)</f>
        <v>0</v>
      </c>
      <c r="E47" s="100"/>
      <c r="F47" s="102"/>
      <c r="G47" s="102"/>
      <c r="H47" s="102"/>
      <c r="I47" s="102"/>
      <c r="J47" s="21"/>
      <c r="K47" s="115"/>
      <c r="L47" s="115"/>
    </row>
    <row r="48" spans="1:30" x14ac:dyDescent="0.3">
      <c r="A48" s="66"/>
      <c r="B48" s="66"/>
      <c r="C48" s="67"/>
      <c r="D48" s="54">
        <f>Sheet2!U35</f>
        <v>0</v>
      </c>
      <c r="E48" s="52"/>
      <c r="F48" s="63"/>
      <c r="G48" s="64"/>
      <c r="H48" s="53" t="s">
        <v>689</v>
      </c>
      <c r="I48" s="53"/>
      <c r="J48" s="21"/>
      <c r="K48" s="115"/>
      <c r="L48" s="115"/>
    </row>
    <row r="49" spans="1:12" x14ac:dyDescent="0.3">
      <c r="A49" s="104" t="s">
        <v>11</v>
      </c>
      <c r="B49" s="104"/>
      <c r="C49" s="104"/>
      <c r="D49" s="105">
        <f>SUM(D41:D48)</f>
        <v>0</v>
      </c>
      <c r="E49" s="106"/>
      <c r="H49" s="64"/>
      <c r="I49" s="53"/>
      <c r="J49" s="21"/>
      <c r="K49" s="65"/>
      <c r="L49" s="65"/>
    </row>
    <row r="51" spans="1:12" x14ac:dyDescent="0.3">
      <c r="A51" s="99" t="s">
        <v>19</v>
      </c>
      <c r="B51" s="99"/>
      <c r="C51" s="99"/>
      <c r="D51" s="99"/>
      <c r="E51" s="99"/>
      <c r="F51" s="99"/>
      <c r="H51" s="5"/>
      <c r="I51" s="5"/>
      <c r="J51" s="5"/>
      <c r="K51" s="12"/>
      <c r="L51" s="5"/>
    </row>
    <row r="52" spans="1:12" ht="15" customHeight="1" x14ac:dyDescent="0.3">
      <c r="A52" s="99"/>
      <c r="B52" s="99"/>
      <c r="C52" s="99"/>
      <c r="D52" s="99"/>
      <c r="E52" s="99"/>
      <c r="F52" s="99"/>
      <c r="G52" s="13"/>
      <c r="I52" s="99" t="s">
        <v>22</v>
      </c>
      <c r="J52" s="99"/>
      <c r="K52" s="99"/>
      <c r="L52" s="99"/>
    </row>
    <row r="53" spans="1:12" x14ac:dyDescent="0.3">
      <c r="A53" s="99"/>
      <c r="B53" s="99"/>
      <c r="C53" s="99"/>
      <c r="D53" s="99"/>
      <c r="E53" s="99"/>
      <c r="F53" s="99"/>
      <c r="G53" s="13"/>
      <c r="H53" s="13"/>
      <c r="I53" s="99"/>
      <c r="J53" s="99"/>
      <c r="K53" s="99"/>
      <c r="L53" s="99"/>
    </row>
    <row r="54" spans="1:12" x14ac:dyDescent="0.3">
      <c r="A54" s="14"/>
      <c r="B54" s="14"/>
      <c r="C54" s="14"/>
      <c r="D54" s="14"/>
      <c r="E54" s="14"/>
      <c r="F54" s="14"/>
      <c r="H54" s="13"/>
      <c r="I54" s="99"/>
      <c r="J54" s="99"/>
      <c r="K54" s="99"/>
      <c r="L54" s="99"/>
    </row>
    <row r="55" spans="1:12" x14ac:dyDescent="0.3">
      <c r="A55" s="9"/>
      <c r="B55" s="9"/>
      <c r="C55" s="9"/>
      <c r="D55" s="9"/>
      <c r="E55" s="9"/>
      <c r="F55" s="9"/>
    </row>
    <row r="56" spans="1:12" x14ac:dyDescent="0.3">
      <c r="A56" s="107" t="s">
        <v>15</v>
      </c>
      <c r="B56" s="107"/>
      <c r="C56" s="107"/>
      <c r="D56" s="107"/>
      <c r="E56" s="107" t="s">
        <v>16</v>
      </c>
      <c r="F56" s="107"/>
    </row>
    <row r="59" spans="1:12" x14ac:dyDescent="0.3">
      <c r="A59" s="9"/>
      <c r="B59" s="9"/>
      <c r="C59" s="9"/>
      <c r="D59" s="9"/>
      <c r="E59" s="9"/>
      <c r="F59" s="9"/>
    </row>
    <row r="60" spans="1:12" x14ac:dyDescent="0.3">
      <c r="A60" s="107" t="s">
        <v>17</v>
      </c>
      <c r="B60" s="107"/>
      <c r="C60" s="107"/>
      <c r="D60" s="107"/>
      <c r="E60" s="107" t="s">
        <v>16</v>
      </c>
      <c r="F60" s="107"/>
    </row>
    <row r="61" spans="1:12" x14ac:dyDescent="0.3">
      <c r="A61" s="8"/>
      <c r="B61" s="8"/>
      <c r="C61" s="8"/>
      <c r="D61" s="8"/>
      <c r="E61" s="8"/>
      <c r="F61" s="8"/>
    </row>
    <row r="63" spans="1:12" x14ac:dyDescent="0.3">
      <c r="A63" t="s">
        <v>20</v>
      </c>
      <c r="E63" s="9"/>
      <c r="F63" s="9"/>
    </row>
  </sheetData>
  <sheetProtection password="CA7E" sheet="1" objects="1" scenarios="1"/>
  <protectedRanges>
    <protectedRange sqref="E63:F63" name="Range17"/>
    <protectedRange sqref="A55:F55" name="Range15"/>
    <protectedRange sqref="C30:L30" name="Range13"/>
    <protectedRange sqref="G26:H28" name="Range11"/>
    <protectedRange sqref="J18:L18" name="Range9"/>
    <protectedRange sqref="D16:L16" name="Range7"/>
    <protectedRange sqref="C13:F13" name="Range5"/>
    <protectedRange sqref="C10:L10" name="Range3"/>
    <protectedRange sqref="C18:F18" name="Range1"/>
    <protectedRange sqref="J18:L18" name="Range2"/>
    <protectedRange sqref="C12:L12" name="Range4"/>
    <protectedRange sqref="C14" name="Range6"/>
    <protectedRange sqref="C18:F18" name="Range8"/>
    <protectedRange sqref="C21:G21" name="Range10"/>
    <protectedRange sqref="J24:J25" name="Range12"/>
    <protectedRange sqref="D32:L39" name="Range14"/>
    <protectedRange sqref="A59:F59" name="Range16"/>
  </protectedRanges>
  <mergeCells count="62">
    <mergeCell ref="H44:I44"/>
    <mergeCell ref="K44:L44"/>
    <mergeCell ref="F44:G44"/>
    <mergeCell ref="H45:I45"/>
    <mergeCell ref="K48:L48"/>
    <mergeCell ref="H47:I47"/>
    <mergeCell ref="K47:L47"/>
    <mergeCell ref="K45:L45"/>
    <mergeCell ref="F47:G47"/>
    <mergeCell ref="K46:L46"/>
    <mergeCell ref="C30:L30"/>
    <mergeCell ref="C21:G21"/>
    <mergeCell ref="C18:F18"/>
    <mergeCell ref="J18:L18"/>
    <mergeCell ref="D38:L38"/>
    <mergeCell ref="B42:C42"/>
    <mergeCell ref="B43:C43"/>
    <mergeCell ref="B44:C44"/>
    <mergeCell ref="D41:E41"/>
    <mergeCell ref="B40:C40"/>
    <mergeCell ref="B41:C41"/>
    <mergeCell ref="A60:D60"/>
    <mergeCell ref="E60:F60"/>
    <mergeCell ref="A51:F53"/>
    <mergeCell ref="B45:C45"/>
    <mergeCell ref="B46:C46"/>
    <mergeCell ref="B47:C47"/>
    <mergeCell ref="F46:G46"/>
    <mergeCell ref="D49:E49"/>
    <mergeCell ref="A49:C49"/>
    <mergeCell ref="E56:F56"/>
    <mergeCell ref="A56:D56"/>
    <mergeCell ref="F45:G45"/>
    <mergeCell ref="D46:E46"/>
    <mergeCell ref="D45:E45"/>
    <mergeCell ref="D47:E47"/>
    <mergeCell ref="T41:AD41"/>
    <mergeCell ref="D40:E40"/>
    <mergeCell ref="K40:L40"/>
    <mergeCell ref="I52:L54"/>
    <mergeCell ref="H41:I41"/>
    <mergeCell ref="K41:L41"/>
    <mergeCell ref="D43:E43"/>
    <mergeCell ref="F43:G43"/>
    <mergeCell ref="H42:I42"/>
    <mergeCell ref="K42:L42"/>
    <mergeCell ref="D44:E44"/>
    <mergeCell ref="D42:E42"/>
    <mergeCell ref="H43:J43"/>
    <mergeCell ref="H46:I46"/>
    <mergeCell ref="H40:I40"/>
    <mergeCell ref="K43:L43"/>
    <mergeCell ref="N18:Y18"/>
    <mergeCell ref="A4:H4"/>
    <mergeCell ref="A6:L6"/>
    <mergeCell ref="C12:L12"/>
    <mergeCell ref="A5:L5"/>
    <mergeCell ref="A8:L8"/>
    <mergeCell ref="C10:L10"/>
    <mergeCell ref="D16:L16"/>
    <mergeCell ref="C13:F13"/>
    <mergeCell ref="G18:I18"/>
  </mergeCells>
  <hyperlinks>
    <hyperlink ref="I4" location="'FY 2022 Per Diem Rates'!A1" display="FY 2024 Per Diem Rates" xr:uid="{00000000-0004-0000-0000-000000000000}"/>
  </hyperlinks>
  <pageMargins left="0.7" right="0" top="0.75" bottom="0.75" header="0.3" footer="0.3"/>
  <pageSetup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7620</xdr:colOff>
                    <xdr:row>33</xdr:row>
                    <xdr:rowOff>7620</xdr:rowOff>
                  </from>
                  <to>
                    <xdr:col>8</xdr:col>
                    <xdr:colOff>541020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7620</xdr:colOff>
                    <xdr:row>35</xdr:row>
                    <xdr:rowOff>7620</xdr:rowOff>
                  </from>
                  <to>
                    <xdr:col>8</xdr:col>
                    <xdr:colOff>541020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9</xdr:col>
                    <xdr:colOff>7620</xdr:colOff>
                    <xdr:row>33</xdr:row>
                    <xdr:rowOff>7620</xdr:rowOff>
                  </from>
                  <to>
                    <xdr:col>10</xdr:col>
                    <xdr:colOff>30480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9</xdr:col>
                    <xdr:colOff>7620</xdr:colOff>
                    <xdr:row>35</xdr:row>
                    <xdr:rowOff>7620</xdr:rowOff>
                  </from>
                  <to>
                    <xdr:col>10</xdr:col>
                    <xdr:colOff>30480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7</xdr:col>
                    <xdr:colOff>7620</xdr:colOff>
                    <xdr:row>23</xdr:row>
                    <xdr:rowOff>7620</xdr:rowOff>
                  </from>
                  <to>
                    <xdr:col>8</xdr:col>
                    <xdr:colOff>541020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9</xdr:col>
                    <xdr:colOff>7620</xdr:colOff>
                    <xdr:row>23</xdr:row>
                    <xdr:rowOff>7620</xdr:rowOff>
                  </from>
                  <to>
                    <xdr:col>10</xdr:col>
                    <xdr:colOff>30480</xdr:colOff>
                    <xdr:row>24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94" yWindow="469" count="4">
        <x14:dataValidation type="list" allowBlank="1" showErrorMessage="1" errorTitle="Invalid Entry!" error="Please select Y or N" xr:uid="{00000000-0002-0000-0000-000000000000}">
          <x14:formula1>
            <xm:f>Sheet2!$A$2:$A$3</xm:f>
          </x14:formula1>
          <xm:sqref>A42:A48</xm:sqref>
        </x14:dataValidation>
        <x14:dataValidation type="list" allowBlank="1" showInputMessage="1" showErrorMessage="1" promptTitle="Destination Category" prompt="Input the *number found behind your destination. (1-5)" xr:uid="{00000000-0002-0000-0000-000001000000}">
          <x14:formula1>
            <xm:f>Sheet2!$A$34:$A$38</xm:f>
          </x14:formula1>
          <xm:sqref>C14</xm:sqref>
        </x14:dataValidation>
        <x14:dataValidation type="list" allowBlank="1" showInputMessage="1" showErrorMessage="1" errorTitle="Invalid Entry!" error="Please select Y or N" promptTitle="Travel Day Yes or No?" prompt="Select Y or N for each date.  If ONE DAY trip, please refer to the Day Trip table located to the right." xr:uid="{00000000-0002-0000-0000-000002000000}">
          <x14:formula1>
            <xm:f>Sheet2!$A$2:$A$3</xm:f>
          </x14:formula1>
          <xm:sqref>A41</xm:sqref>
        </x14:dataValidation>
        <x14:dataValidation type="list" allowBlank="1" showInputMessage="1" showErrorMessage="1" promptTitle="Destination" prompt="If destination city and state are not listed, please select &quot;Other&quot; at the end of the list, and input the city and state on the line below." xr:uid="{00000000-0002-0000-0000-000003000000}">
          <x14:formula1>
            <xm:f>Sheet1!$N$6:$N$333</xm:f>
          </x14:formula1>
          <xm:sqref>C12:L12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69"/>
  <sheetViews>
    <sheetView windowProtection="1" topLeftCell="B1" workbookViewId="0">
      <selection activeCell="B668" sqref="B668:H669"/>
    </sheetView>
  </sheetViews>
  <sheetFormatPr defaultColWidth="9.109375" defaultRowHeight="13.2" x14ac:dyDescent="0.25"/>
  <cols>
    <col min="1" max="1" width="4.88671875" style="22" hidden="1" customWidth="1"/>
    <col min="2" max="2" width="4.88671875" style="22" customWidth="1"/>
    <col min="3" max="3" width="28.44140625" style="22" customWidth="1"/>
    <col min="4" max="4" width="37.88671875" style="22" customWidth="1"/>
    <col min="5" max="6" width="16.44140625" style="22" customWidth="1"/>
    <col min="7" max="7" width="20.88671875" style="22" customWidth="1"/>
    <col min="8" max="8" width="12.44140625" style="22" customWidth="1"/>
    <col min="9" max="16384" width="9.109375" style="22"/>
  </cols>
  <sheetData>
    <row r="1" spans="1:8" ht="15.6" x14ac:dyDescent="0.3">
      <c r="B1" s="69" t="s">
        <v>1018</v>
      </c>
    </row>
    <row r="2" spans="1:8" s="89" customFormat="1" ht="18" customHeight="1" x14ac:dyDescent="0.25">
      <c r="A2" s="77" t="s">
        <v>26</v>
      </c>
      <c r="B2" s="76" t="s">
        <v>27</v>
      </c>
      <c r="C2" s="76" t="s">
        <v>28</v>
      </c>
      <c r="D2" s="76" t="s">
        <v>29</v>
      </c>
      <c r="E2" s="76" t="s">
        <v>30</v>
      </c>
      <c r="F2" s="76" t="s">
        <v>31</v>
      </c>
      <c r="G2" s="76" t="s">
        <v>1019</v>
      </c>
      <c r="H2" s="76" t="s">
        <v>1020</v>
      </c>
    </row>
    <row r="3" spans="1:8" s="89" customFormat="1" ht="66" customHeight="1" x14ac:dyDescent="0.25">
      <c r="A3" s="78"/>
      <c r="B3" s="78"/>
      <c r="C3" s="71" t="s">
        <v>32</v>
      </c>
      <c r="D3" s="78"/>
      <c r="E3" s="78"/>
      <c r="F3" s="78"/>
      <c r="G3" s="79">
        <v>107</v>
      </c>
      <c r="H3" s="79">
        <v>59</v>
      </c>
    </row>
    <row r="4" spans="1:8" x14ac:dyDescent="0.25">
      <c r="A4" s="72">
        <v>1</v>
      </c>
      <c r="B4" s="73" t="s">
        <v>33</v>
      </c>
      <c r="C4" s="73" t="s">
        <v>34</v>
      </c>
      <c r="D4" s="73" t="s">
        <v>264</v>
      </c>
      <c r="E4" s="73" t="s">
        <v>35</v>
      </c>
      <c r="F4" s="73" t="s">
        <v>35</v>
      </c>
      <c r="G4" s="74">
        <v>123</v>
      </c>
      <c r="H4" s="74">
        <v>69</v>
      </c>
    </row>
    <row r="5" spans="1:8" x14ac:dyDescent="0.25">
      <c r="A5" s="75">
        <v>2</v>
      </c>
      <c r="B5" s="82" t="s">
        <v>33</v>
      </c>
      <c r="C5" s="82" t="s">
        <v>36</v>
      </c>
      <c r="D5" s="82" t="s">
        <v>37</v>
      </c>
      <c r="E5" s="82" t="s">
        <v>38</v>
      </c>
      <c r="F5" s="82" t="s">
        <v>39</v>
      </c>
      <c r="G5" s="83">
        <v>137</v>
      </c>
      <c r="H5" s="83">
        <v>69</v>
      </c>
    </row>
    <row r="6" spans="1:8" x14ac:dyDescent="0.25">
      <c r="A6" s="75">
        <v>2</v>
      </c>
      <c r="B6" s="82" t="s">
        <v>33</v>
      </c>
      <c r="C6" s="82" t="s">
        <v>36</v>
      </c>
      <c r="D6" s="82" t="s">
        <v>37</v>
      </c>
      <c r="E6" s="82" t="s">
        <v>40</v>
      </c>
      <c r="F6" s="82" t="s">
        <v>41</v>
      </c>
      <c r="G6" s="83">
        <v>164</v>
      </c>
      <c r="H6" s="83">
        <v>69</v>
      </c>
    </row>
    <row r="7" spans="1:8" x14ac:dyDescent="0.25">
      <c r="A7" s="75">
        <v>2</v>
      </c>
      <c r="B7" s="82" t="s">
        <v>33</v>
      </c>
      <c r="C7" s="82" t="s">
        <v>36</v>
      </c>
      <c r="D7" s="82" t="s">
        <v>37</v>
      </c>
      <c r="E7" s="82" t="s">
        <v>42</v>
      </c>
      <c r="F7" s="82" t="s">
        <v>43</v>
      </c>
      <c r="G7" s="83">
        <v>237</v>
      </c>
      <c r="H7" s="83">
        <v>69</v>
      </c>
    </row>
    <row r="8" spans="1:8" x14ac:dyDescent="0.25">
      <c r="A8" s="75">
        <v>2</v>
      </c>
      <c r="B8" s="82" t="s">
        <v>33</v>
      </c>
      <c r="C8" s="82" t="s">
        <v>36</v>
      </c>
      <c r="D8" s="82" t="s">
        <v>37</v>
      </c>
      <c r="E8" s="82" t="s">
        <v>44</v>
      </c>
      <c r="F8" s="82" t="s">
        <v>45</v>
      </c>
      <c r="G8" s="83">
        <v>137</v>
      </c>
      <c r="H8" s="83">
        <v>69</v>
      </c>
    </row>
    <row r="9" spans="1:8" x14ac:dyDescent="0.25">
      <c r="A9" s="72">
        <v>3</v>
      </c>
      <c r="B9" s="73" t="s">
        <v>33</v>
      </c>
      <c r="C9" s="73" t="s">
        <v>1021</v>
      </c>
      <c r="D9" s="73" t="s">
        <v>604</v>
      </c>
      <c r="E9" s="73" t="s">
        <v>35</v>
      </c>
      <c r="F9" s="73" t="s">
        <v>35</v>
      </c>
      <c r="G9" s="74">
        <v>127</v>
      </c>
      <c r="H9" s="74">
        <v>74</v>
      </c>
    </row>
    <row r="10" spans="1:8" x14ac:dyDescent="0.25">
      <c r="A10" s="75">
        <v>460</v>
      </c>
      <c r="B10" s="82" t="s">
        <v>33</v>
      </c>
      <c r="C10" s="82" t="s">
        <v>46</v>
      </c>
      <c r="D10" s="82" t="s">
        <v>46</v>
      </c>
      <c r="E10" s="82" t="s">
        <v>38</v>
      </c>
      <c r="F10" s="82" t="s">
        <v>47</v>
      </c>
      <c r="G10" s="83">
        <v>111</v>
      </c>
      <c r="H10" s="83">
        <v>59</v>
      </c>
    </row>
    <row r="11" spans="1:8" x14ac:dyDescent="0.25">
      <c r="A11" s="75">
        <v>460</v>
      </c>
      <c r="B11" s="82" t="s">
        <v>33</v>
      </c>
      <c r="C11" s="82" t="s">
        <v>46</v>
      </c>
      <c r="D11" s="82" t="s">
        <v>46</v>
      </c>
      <c r="E11" s="82" t="s">
        <v>48</v>
      </c>
      <c r="F11" s="82" t="s">
        <v>63</v>
      </c>
      <c r="G11" s="83">
        <v>120</v>
      </c>
      <c r="H11" s="83">
        <v>59</v>
      </c>
    </row>
    <row r="12" spans="1:8" x14ac:dyDescent="0.25">
      <c r="A12" s="75">
        <v>460</v>
      </c>
      <c r="B12" s="82" t="s">
        <v>33</v>
      </c>
      <c r="C12" s="82" t="s">
        <v>46</v>
      </c>
      <c r="D12" s="82" t="s">
        <v>46</v>
      </c>
      <c r="E12" s="82" t="s">
        <v>64</v>
      </c>
      <c r="F12" s="82" t="s">
        <v>45</v>
      </c>
      <c r="G12" s="83">
        <v>111</v>
      </c>
      <c r="H12" s="83">
        <v>59</v>
      </c>
    </row>
    <row r="13" spans="1:8" x14ac:dyDescent="0.25">
      <c r="A13" s="72">
        <v>6</v>
      </c>
      <c r="B13" s="73" t="s">
        <v>49</v>
      </c>
      <c r="C13" s="73" t="s">
        <v>50</v>
      </c>
      <c r="D13" s="73" t="s">
        <v>51</v>
      </c>
      <c r="E13" s="73" t="s">
        <v>35</v>
      </c>
      <c r="F13" s="73" t="s">
        <v>35</v>
      </c>
      <c r="G13" s="74">
        <v>111</v>
      </c>
      <c r="H13" s="74">
        <v>64</v>
      </c>
    </row>
    <row r="14" spans="1:8" x14ac:dyDescent="0.25">
      <c r="A14" s="75">
        <v>9</v>
      </c>
      <c r="B14" s="82" t="s">
        <v>52</v>
      </c>
      <c r="C14" s="82" t="s">
        <v>53</v>
      </c>
      <c r="D14" s="82" t="s">
        <v>54</v>
      </c>
      <c r="E14" s="82" t="s">
        <v>38</v>
      </c>
      <c r="F14" s="82" t="s">
        <v>55</v>
      </c>
      <c r="G14" s="83">
        <v>141</v>
      </c>
      <c r="H14" s="83">
        <v>74</v>
      </c>
    </row>
    <row r="15" spans="1:8" x14ac:dyDescent="0.25">
      <c r="A15" s="75">
        <v>9</v>
      </c>
      <c r="B15" s="82" t="s">
        <v>52</v>
      </c>
      <c r="C15" s="82" t="s">
        <v>53</v>
      </c>
      <c r="D15" s="82" t="s">
        <v>54</v>
      </c>
      <c r="E15" s="82" t="s">
        <v>56</v>
      </c>
      <c r="F15" s="82" t="s">
        <v>39</v>
      </c>
      <c r="G15" s="83">
        <v>107</v>
      </c>
      <c r="H15" s="83">
        <v>74</v>
      </c>
    </row>
    <row r="16" spans="1:8" x14ac:dyDescent="0.25">
      <c r="A16" s="75">
        <v>9</v>
      </c>
      <c r="B16" s="82" t="s">
        <v>52</v>
      </c>
      <c r="C16" s="82" t="s">
        <v>53</v>
      </c>
      <c r="D16" s="82" t="s">
        <v>54</v>
      </c>
      <c r="E16" s="82" t="s">
        <v>40</v>
      </c>
      <c r="F16" s="82" t="s">
        <v>57</v>
      </c>
      <c r="G16" s="83">
        <v>139</v>
      </c>
      <c r="H16" s="83">
        <v>74</v>
      </c>
    </row>
    <row r="17" spans="1:8" x14ac:dyDescent="0.25">
      <c r="A17" s="75">
        <v>9</v>
      </c>
      <c r="B17" s="82" t="s">
        <v>52</v>
      </c>
      <c r="C17" s="82" t="s">
        <v>53</v>
      </c>
      <c r="D17" s="82" t="s">
        <v>54</v>
      </c>
      <c r="E17" s="82" t="s">
        <v>58</v>
      </c>
      <c r="F17" s="82" t="s">
        <v>45</v>
      </c>
      <c r="G17" s="83">
        <v>141</v>
      </c>
      <c r="H17" s="83">
        <v>74</v>
      </c>
    </row>
    <row r="18" spans="1:8" x14ac:dyDescent="0.25">
      <c r="A18" s="72">
        <v>8</v>
      </c>
      <c r="B18" s="73" t="s">
        <v>52</v>
      </c>
      <c r="C18" s="73" t="s">
        <v>59</v>
      </c>
      <c r="D18" s="73" t="s">
        <v>60</v>
      </c>
      <c r="E18" s="73" t="s">
        <v>35</v>
      </c>
      <c r="F18" s="73" t="s">
        <v>35</v>
      </c>
      <c r="G18" s="74">
        <v>146</v>
      </c>
      <c r="H18" s="74">
        <v>64</v>
      </c>
    </row>
    <row r="19" spans="1:8" x14ac:dyDescent="0.25">
      <c r="A19" s="75">
        <v>10</v>
      </c>
      <c r="B19" s="82" t="s">
        <v>52</v>
      </c>
      <c r="C19" s="82" t="s">
        <v>61</v>
      </c>
      <c r="D19" s="82" t="s">
        <v>62</v>
      </c>
      <c r="E19" s="82" t="s">
        <v>38</v>
      </c>
      <c r="F19" s="82" t="s">
        <v>179</v>
      </c>
      <c r="G19" s="83">
        <v>156</v>
      </c>
      <c r="H19" s="83">
        <v>69</v>
      </c>
    </row>
    <row r="20" spans="1:8" x14ac:dyDescent="0.25">
      <c r="A20" s="75">
        <v>10</v>
      </c>
      <c r="B20" s="82" t="s">
        <v>52</v>
      </c>
      <c r="C20" s="82" t="s">
        <v>61</v>
      </c>
      <c r="D20" s="82" t="s">
        <v>62</v>
      </c>
      <c r="E20" s="82" t="s">
        <v>180</v>
      </c>
      <c r="F20" s="82" t="s">
        <v>63</v>
      </c>
      <c r="G20" s="83">
        <v>235</v>
      </c>
      <c r="H20" s="83">
        <v>69</v>
      </c>
    </row>
    <row r="21" spans="1:8" x14ac:dyDescent="0.25">
      <c r="A21" s="75">
        <v>10</v>
      </c>
      <c r="B21" s="82" t="s">
        <v>52</v>
      </c>
      <c r="C21" s="82" t="s">
        <v>61</v>
      </c>
      <c r="D21" s="82" t="s">
        <v>62</v>
      </c>
      <c r="E21" s="82" t="s">
        <v>64</v>
      </c>
      <c r="F21" s="82" t="s">
        <v>41</v>
      </c>
      <c r="G21" s="83">
        <v>157</v>
      </c>
      <c r="H21" s="83">
        <v>69</v>
      </c>
    </row>
    <row r="22" spans="1:8" x14ac:dyDescent="0.25">
      <c r="A22" s="75">
        <v>10</v>
      </c>
      <c r="B22" s="82" t="s">
        <v>52</v>
      </c>
      <c r="C22" s="82" t="s">
        <v>61</v>
      </c>
      <c r="D22" s="82" t="s">
        <v>62</v>
      </c>
      <c r="E22" s="82" t="s">
        <v>42</v>
      </c>
      <c r="F22" s="82" t="s">
        <v>65</v>
      </c>
      <c r="G22" s="83">
        <v>110</v>
      </c>
      <c r="H22" s="83">
        <v>69</v>
      </c>
    </row>
    <row r="23" spans="1:8" x14ac:dyDescent="0.25">
      <c r="A23" s="75">
        <v>10</v>
      </c>
      <c r="B23" s="82" t="s">
        <v>52</v>
      </c>
      <c r="C23" s="82" t="s">
        <v>61</v>
      </c>
      <c r="D23" s="82" t="s">
        <v>62</v>
      </c>
      <c r="E23" s="82" t="s">
        <v>66</v>
      </c>
      <c r="F23" s="82" t="s">
        <v>45</v>
      </c>
      <c r="G23" s="83">
        <v>156</v>
      </c>
      <c r="H23" s="83">
        <v>69</v>
      </c>
    </row>
    <row r="24" spans="1:8" x14ac:dyDescent="0.25">
      <c r="A24" s="72">
        <v>11</v>
      </c>
      <c r="B24" s="73" t="s">
        <v>52</v>
      </c>
      <c r="C24" s="73" t="s">
        <v>67</v>
      </c>
      <c r="D24" s="73" t="s">
        <v>699</v>
      </c>
      <c r="E24" s="73" t="s">
        <v>38</v>
      </c>
      <c r="F24" s="73" t="s">
        <v>47</v>
      </c>
      <c r="G24" s="74">
        <v>247</v>
      </c>
      <c r="H24" s="74">
        <v>79</v>
      </c>
    </row>
    <row r="25" spans="1:8" x14ac:dyDescent="0.25">
      <c r="A25" s="72">
        <v>11</v>
      </c>
      <c r="B25" s="73" t="s">
        <v>52</v>
      </c>
      <c r="C25" s="73" t="s">
        <v>67</v>
      </c>
      <c r="D25" s="73" t="s">
        <v>699</v>
      </c>
      <c r="E25" s="73" t="s">
        <v>48</v>
      </c>
      <c r="F25" s="73" t="s">
        <v>39</v>
      </c>
      <c r="G25" s="74">
        <v>198</v>
      </c>
      <c r="H25" s="74">
        <v>79</v>
      </c>
    </row>
    <row r="26" spans="1:8" x14ac:dyDescent="0.25">
      <c r="A26" s="72">
        <v>11</v>
      </c>
      <c r="B26" s="73" t="s">
        <v>52</v>
      </c>
      <c r="C26" s="73" t="s">
        <v>67</v>
      </c>
      <c r="D26" s="73" t="s">
        <v>699</v>
      </c>
      <c r="E26" s="73" t="s">
        <v>40</v>
      </c>
      <c r="F26" s="73" t="s">
        <v>57</v>
      </c>
      <c r="G26" s="74">
        <v>313</v>
      </c>
      <c r="H26" s="74">
        <v>79</v>
      </c>
    </row>
    <row r="27" spans="1:8" x14ac:dyDescent="0.25">
      <c r="A27" s="72">
        <v>11</v>
      </c>
      <c r="B27" s="73" t="s">
        <v>52</v>
      </c>
      <c r="C27" s="73" t="s">
        <v>67</v>
      </c>
      <c r="D27" s="73" t="s">
        <v>699</v>
      </c>
      <c r="E27" s="73" t="s">
        <v>58</v>
      </c>
      <c r="F27" s="73" t="s">
        <v>65</v>
      </c>
      <c r="G27" s="74">
        <v>215</v>
      </c>
      <c r="H27" s="74">
        <v>79</v>
      </c>
    </row>
    <row r="28" spans="1:8" x14ac:dyDescent="0.25">
      <c r="A28" s="72">
        <v>11</v>
      </c>
      <c r="B28" s="73" t="s">
        <v>52</v>
      </c>
      <c r="C28" s="73" t="s">
        <v>67</v>
      </c>
      <c r="D28" s="73" t="s">
        <v>699</v>
      </c>
      <c r="E28" s="73" t="s">
        <v>66</v>
      </c>
      <c r="F28" s="73" t="s">
        <v>45</v>
      </c>
      <c r="G28" s="74">
        <v>247</v>
      </c>
      <c r="H28" s="74">
        <v>79</v>
      </c>
    </row>
    <row r="29" spans="1:8" x14ac:dyDescent="0.25">
      <c r="A29" s="75">
        <v>12</v>
      </c>
      <c r="B29" s="82" t="s">
        <v>52</v>
      </c>
      <c r="C29" s="82" t="s">
        <v>68</v>
      </c>
      <c r="D29" s="82" t="s">
        <v>69</v>
      </c>
      <c r="E29" s="82" t="s">
        <v>38</v>
      </c>
      <c r="F29" s="82" t="s">
        <v>47</v>
      </c>
      <c r="G29" s="83">
        <v>120</v>
      </c>
      <c r="H29" s="83">
        <v>64</v>
      </c>
    </row>
    <row r="30" spans="1:8" x14ac:dyDescent="0.25">
      <c r="A30" s="75">
        <v>12</v>
      </c>
      <c r="B30" s="82" t="s">
        <v>52</v>
      </c>
      <c r="C30" s="82" t="s">
        <v>68</v>
      </c>
      <c r="D30" s="82" t="s">
        <v>69</v>
      </c>
      <c r="E30" s="82" t="s">
        <v>48</v>
      </c>
      <c r="F30" s="82" t="s">
        <v>63</v>
      </c>
      <c r="G30" s="83">
        <v>169</v>
      </c>
      <c r="H30" s="83">
        <v>64</v>
      </c>
    </row>
    <row r="31" spans="1:8" x14ac:dyDescent="0.25">
      <c r="A31" s="75">
        <v>12</v>
      </c>
      <c r="B31" s="82" t="s">
        <v>52</v>
      </c>
      <c r="C31" s="82" t="s">
        <v>68</v>
      </c>
      <c r="D31" s="82" t="s">
        <v>69</v>
      </c>
      <c r="E31" s="82" t="s">
        <v>64</v>
      </c>
      <c r="F31" s="82" t="s">
        <v>45</v>
      </c>
      <c r="G31" s="83">
        <v>120</v>
      </c>
      <c r="H31" s="83">
        <v>64</v>
      </c>
    </row>
    <row r="32" spans="1:8" x14ac:dyDescent="0.25">
      <c r="A32" s="72">
        <v>14</v>
      </c>
      <c r="B32" s="73" t="s">
        <v>70</v>
      </c>
      <c r="C32" s="73" t="s">
        <v>71</v>
      </c>
      <c r="D32" s="73" t="s">
        <v>72</v>
      </c>
      <c r="E32" s="73" t="s">
        <v>35</v>
      </c>
      <c r="F32" s="73" t="s">
        <v>35</v>
      </c>
      <c r="G32" s="74">
        <v>165</v>
      </c>
      <c r="H32" s="74">
        <v>74</v>
      </c>
    </row>
    <row r="33" spans="1:8" x14ac:dyDescent="0.25">
      <c r="A33" s="75">
        <v>481</v>
      </c>
      <c r="B33" s="82" t="s">
        <v>70</v>
      </c>
      <c r="C33" s="82" t="s">
        <v>73</v>
      </c>
      <c r="D33" s="82" t="s">
        <v>74</v>
      </c>
      <c r="E33" s="82" t="s">
        <v>35</v>
      </c>
      <c r="F33" s="82" t="s">
        <v>35</v>
      </c>
      <c r="G33" s="83">
        <v>129</v>
      </c>
      <c r="H33" s="83">
        <v>64</v>
      </c>
    </row>
    <row r="34" spans="1:8" x14ac:dyDescent="0.25">
      <c r="A34" s="72">
        <v>16</v>
      </c>
      <c r="B34" s="73" t="s">
        <v>70</v>
      </c>
      <c r="C34" s="73" t="s">
        <v>75</v>
      </c>
      <c r="D34" s="73" t="s">
        <v>76</v>
      </c>
      <c r="E34" s="73" t="s">
        <v>35</v>
      </c>
      <c r="F34" s="73" t="s">
        <v>35</v>
      </c>
      <c r="G34" s="74">
        <v>124</v>
      </c>
      <c r="H34" s="74">
        <v>64</v>
      </c>
    </row>
    <row r="35" spans="1:8" x14ac:dyDescent="0.25">
      <c r="A35" s="75">
        <v>20</v>
      </c>
      <c r="B35" s="82" t="s">
        <v>70</v>
      </c>
      <c r="C35" s="82" t="s">
        <v>77</v>
      </c>
      <c r="D35" s="82" t="s">
        <v>779</v>
      </c>
      <c r="E35" s="82" t="s">
        <v>35</v>
      </c>
      <c r="F35" s="82" t="s">
        <v>35</v>
      </c>
      <c r="G35" s="83">
        <v>140</v>
      </c>
      <c r="H35" s="83">
        <v>69</v>
      </c>
    </row>
    <row r="36" spans="1:8" x14ac:dyDescent="0.25">
      <c r="A36" s="72">
        <v>461</v>
      </c>
      <c r="B36" s="73" t="s">
        <v>70</v>
      </c>
      <c r="C36" s="73" t="s">
        <v>78</v>
      </c>
      <c r="D36" s="73" t="s">
        <v>79</v>
      </c>
      <c r="E36" s="73" t="s">
        <v>38</v>
      </c>
      <c r="F36" s="73" t="s">
        <v>41</v>
      </c>
      <c r="G36" s="74">
        <v>124</v>
      </c>
      <c r="H36" s="74">
        <v>69</v>
      </c>
    </row>
    <row r="37" spans="1:8" x14ac:dyDescent="0.25">
      <c r="A37" s="72">
        <v>461</v>
      </c>
      <c r="B37" s="73" t="s">
        <v>70</v>
      </c>
      <c r="C37" s="73" t="s">
        <v>78</v>
      </c>
      <c r="D37" s="73" t="s">
        <v>79</v>
      </c>
      <c r="E37" s="73" t="s">
        <v>42</v>
      </c>
      <c r="F37" s="73" t="s">
        <v>65</v>
      </c>
      <c r="G37" s="74">
        <v>173</v>
      </c>
      <c r="H37" s="74">
        <v>69</v>
      </c>
    </row>
    <row r="38" spans="1:8" x14ac:dyDescent="0.25">
      <c r="A38" s="72">
        <v>461</v>
      </c>
      <c r="B38" s="73" t="s">
        <v>70</v>
      </c>
      <c r="C38" s="73" t="s">
        <v>78</v>
      </c>
      <c r="D38" s="73" t="s">
        <v>79</v>
      </c>
      <c r="E38" s="73" t="s">
        <v>66</v>
      </c>
      <c r="F38" s="73" t="s">
        <v>45</v>
      </c>
      <c r="G38" s="74">
        <v>124</v>
      </c>
      <c r="H38" s="74">
        <v>69</v>
      </c>
    </row>
    <row r="39" spans="1:8" x14ac:dyDescent="0.25">
      <c r="A39" s="75">
        <v>21</v>
      </c>
      <c r="B39" s="82" t="s">
        <v>70</v>
      </c>
      <c r="C39" s="82" t="s">
        <v>80</v>
      </c>
      <c r="D39" s="82" t="s">
        <v>80</v>
      </c>
      <c r="E39" s="82" t="s">
        <v>35</v>
      </c>
      <c r="F39" s="82" t="s">
        <v>35</v>
      </c>
      <c r="G39" s="83">
        <v>124</v>
      </c>
      <c r="H39" s="83">
        <v>69</v>
      </c>
    </row>
    <row r="40" spans="1:8" x14ac:dyDescent="0.25">
      <c r="A40" s="72">
        <v>22</v>
      </c>
      <c r="B40" s="73" t="s">
        <v>70</v>
      </c>
      <c r="C40" s="73" t="s">
        <v>81</v>
      </c>
      <c r="D40" s="73" t="s">
        <v>82</v>
      </c>
      <c r="E40" s="73" t="s">
        <v>38</v>
      </c>
      <c r="F40" s="73" t="s">
        <v>55</v>
      </c>
      <c r="G40" s="74">
        <v>183</v>
      </c>
      <c r="H40" s="74">
        <v>74</v>
      </c>
    </row>
    <row r="41" spans="1:8" x14ac:dyDescent="0.25">
      <c r="A41" s="72">
        <v>22</v>
      </c>
      <c r="B41" s="73" t="s">
        <v>70</v>
      </c>
      <c r="C41" s="73" t="s">
        <v>81</v>
      </c>
      <c r="D41" s="73" t="s">
        <v>82</v>
      </c>
      <c r="E41" s="73" t="s">
        <v>56</v>
      </c>
      <c r="F41" s="73" t="s">
        <v>47</v>
      </c>
      <c r="G41" s="74">
        <v>169</v>
      </c>
      <c r="H41" s="74">
        <v>74</v>
      </c>
    </row>
    <row r="42" spans="1:8" x14ac:dyDescent="0.25">
      <c r="A42" s="72">
        <v>22</v>
      </c>
      <c r="B42" s="73" t="s">
        <v>70</v>
      </c>
      <c r="C42" s="73" t="s">
        <v>81</v>
      </c>
      <c r="D42" s="73" t="s">
        <v>82</v>
      </c>
      <c r="E42" s="73" t="s">
        <v>48</v>
      </c>
      <c r="F42" s="73" t="s">
        <v>45</v>
      </c>
      <c r="G42" s="74">
        <v>183</v>
      </c>
      <c r="H42" s="74">
        <v>74</v>
      </c>
    </row>
    <row r="43" spans="1:8" x14ac:dyDescent="0.25">
      <c r="A43" s="75">
        <v>23</v>
      </c>
      <c r="B43" s="82" t="s">
        <v>70</v>
      </c>
      <c r="C43" s="82" t="s">
        <v>83</v>
      </c>
      <c r="D43" s="82" t="s">
        <v>84</v>
      </c>
      <c r="E43" s="82" t="s">
        <v>38</v>
      </c>
      <c r="F43" s="82" t="s">
        <v>113</v>
      </c>
      <c r="G43" s="83">
        <v>142</v>
      </c>
      <c r="H43" s="83">
        <v>79</v>
      </c>
    </row>
    <row r="44" spans="1:8" x14ac:dyDescent="0.25">
      <c r="A44" s="75">
        <v>23</v>
      </c>
      <c r="B44" s="82" t="s">
        <v>70</v>
      </c>
      <c r="C44" s="82" t="s">
        <v>83</v>
      </c>
      <c r="D44" s="82" t="s">
        <v>84</v>
      </c>
      <c r="E44" s="82" t="s">
        <v>114</v>
      </c>
      <c r="F44" s="82" t="s">
        <v>88</v>
      </c>
      <c r="G44" s="83">
        <v>178</v>
      </c>
      <c r="H44" s="83">
        <v>79</v>
      </c>
    </row>
    <row r="45" spans="1:8" x14ac:dyDescent="0.25">
      <c r="A45" s="75">
        <v>23</v>
      </c>
      <c r="B45" s="82" t="s">
        <v>70</v>
      </c>
      <c r="C45" s="82" t="s">
        <v>83</v>
      </c>
      <c r="D45" s="82" t="s">
        <v>84</v>
      </c>
      <c r="E45" s="82" t="s">
        <v>89</v>
      </c>
      <c r="F45" s="82" t="s">
        <v>45</v>
      </c>
      <c r="G45" s="83">
        <v>142</v>
      </c>
      <c r="H45" s="83">
        <v>79</v>
      </c>
    </row>
    <row r="46" spans="1:8" x14ac:dyDescent="0.25">
      <c r="A46" s="72">
        <v>24</v>
      </c>
      <c r="B46" s="73" t="s">
        <v>70</v>
      </c>
      <c r="C46" s="73" t="s">
        <v>85</v>
      </c>
      <c r="D46" s="73" t="s">
        <v>86</v>
      </c>
      <c r="E46" s="73" t="s">
        <v>38</v>
      </c>
      <c r="F46" s="73" t="s">
        <v>55</v>
      </c>
      <c r="G46" s="74">
        <v>189</v>
      </c>
      <c r="H46" s="74">
        <v>74</v>
      </c>
    </row>
    <row r="47" spans="1:8" x14ac:dyDescent="0.25">
      <c r="A47" s="72">
        <v>24</v>
      </c>
      <c r="B47" s="73" t="s">
        <v>70</v>
      </c>
      <c r="C47" s="73" t="s">
        <v>85</v>
      </c>
      <c r="D47" s="73" t="s">
        <v>86</v>
      </c>
      <c r="E47" s="73" t="s">
        <v>56</v>
      </c>
      <c r="F47" s="73" t="s">
        <v>41</v>
      </c>
      <c r="G47" s="74">
        <v>166</v>
      </c>
      <c r="H47" s="74">
        <v>74</v>
      </c>
    </row>
    <row r="48" spans="1:8" x14ac:dyDescent="0.25">
      <c r="A48" s="72">
        <v>24</v>
      </c>
      <c r="B48" s="73" t="s">
        <v>70</v>
      </c>
      <c r="C48" s="73" t="s">
        <v>85</v>
      </c>
      <c r="D48" s="73" t="s">
        <v>86</v>
      </c>
      <c r="E48" s="73" t="s">
        <v>42</v>
      </c>
      <c r="F48" s="73" t="s">
        <v>45</v>
      </c>
      <c r="G48" s="74">
        <v>189</v>
      </c>
      <c r="H48" s="74">
        <v>74</v>
      </c>
    </row>
    <row r="49" spans="1:8" x14ac:dyDescent="0.25">
      <c r="A49" s="75">
        <v>26</v>
      </c>
      <c r="B49" s="82" t="s">
        <v>70</v>
      </c>
      <c r="C49" s="82" t="s">
        <v>87</v>
      </c>
      <c r="D49" s="82" t="s">
        <v>87</v>
      </c>
      <c r="E49" s="82" t="s">
        <v>38</v>
      </c>
      <c r="F49" s="82" t="s">
        <v>41</v>
      </c>
      <c r="G49" s="83">
        <v>184</v>
      </c>
      <c r="H49" s="83">
        <v>74</v>
      </c>
    </row>
    <row r="50" spans="1:8" x14ac:dyDescent="0.25">
      <c r="A50" s="75">
        <v>26</v>
      </c>
      <c r="B50" s="82" t="s">
        <v>70</v>
      </c>
      <c r="C50" s="82" t="s">
        <v>87</v>
      </c>
      <c r="D50" s="82" t="s">
        <v>87</v>
      </c>
      <c r="E50" s="82" t="s">
        <v>42</v>
      </c>
      <c r="F50" s="82" t="s">
        <v>65</v>
      </c>
      <c r="G50" s="83">
        <v>251</v>
      </c>
      <c r="H50" s="83">
        <v>74</v>
      </c>
    </row>
    <row r="51" spans="1:8" x14ac:dyDescent="0.25">
      <c r="A51" s="75">
        <v>26</v>
      </c>
      <c r="B51" s="82" t="s">
        <v>70</v>
      </c>
      <c r="C51" s="82" t="s">
        <v>87</v>
      </c>
      <c r="D51" s="82" t="s">
        <v>87</v>
      </c>
      <c r="E51" s="82" t="s">
        <v>66</v>
      </c>
      <c r="F51" s="82" t="s">
        <v>45</v>
      </c>
      <c r="G51" s="83">
        <v>184</v>
      </c>
      <c r="H51" s="83">
        <v>74</v>
      </c>
    </row>
    <row r="52" spans="1:8" x14ac:dyDescent="0.25">
      <c r="A52" s="72">
        <v>27</v>
      </c>
      <c r="B52" s="73" t="s">
        <v>70</v>
      </c>
      <c r="C52" s="73" t="s">
        <v>90</v>
      </c>
      <c r="D52" s="73" t="s">
        <v>90</v>
      </c>
      <c r="E52" s="73" t="s">
        <v>38</v>
      </c>
      <c r="F52" s="73" t="s">
        <v>113</v>
      </c>
      <c r="G52" s="74">
        <v>265</v>
      </c>
      <c r="H52" s="74">
        <v>79</v>
      </c>
    </row>
    <row r="53" spans="1:8" x14ac:dyDescent="0.25">
      <c r="A53" s="72">
        <v>27</v>
      </c>
      <c r="B53" s="73" t="s">
        <v>70</v>
      </c>
      <c r="C53" s="73" t="s">
        <v>90</v>
      </c>
      <c r="D53" s="73" t="s">
        <v>90</v>
      </c>
      <c r="E53" s="73" t="s">
        <v>114</v>
      </c>
      <c r="F53" s="73" t="s">
        <v>39</v>
      </c>
      <c r="G53" s="74">
        <v>195</v>
      </c>
      <c r="H53" s="74">
        <v>79</v>
      </c>
    </row>
    <row r="54" spans="1:8" x14ac:dyDescent="0.25">
      <c r="A54" s="72">
        <v>27</v>
      </c>
      <c r="B54" s="73" t="s">
        <v>70</v>
      </c>
      <c r="C54" s="73" t="s">
        <v>90</v>
      </c>
      <c r="D54" s="73" t="s">
        <v>90</v>
      </c>
      <c r="E54" s="73" t="s">
        <v>40</v>
      </c>
      <c r="F54" s="73" t="s">
        <v>45</v>
      </c>
      <c r="G54" s="74">
        <v>265</v>
      </c>
      <c r="H54" s="74">
        <v>79</v>
      </c>
    </row>
    <row r="55" spans="1:8" x14ac:dyDescent="0.25">
      <c r="A55" s="75">
        <v>28</v>
      </c>
      <c r="B55" s="82" t="s">
        <v>70</v>
      </c>
      <c r="C55" s="82" t="s">
        <v>91</v>
      </c>
      <c r="D55" s="82" t="s">
        <v>92</v>
      </c>
      <c r="E55" s="82" t="s">
        <v>38</v>
      </c>
      <c r="F55" s="82" t="s">
        <v>57</v>
      </c>
      <c r="G55" s="83">
        <v>118</v>
      </c>
      <c r="H55" s="83">
        <v>69</v>
      </c>
    </row>
    <row r="56" spans="1:8" x14ac:dyDescent="0.25">
      <c r="A56" s="75">
        <v>28</v>
      </c>
      <c r="B56" s="82" t="s">
        <v>70</v>
      </c>
      <c r="C56" s="82" t="s">
        <v>91</v>
      </c>
      <c r="D56" s="82" t="s">
        <v>92</v>
      </c>
      <c r="E56" s="82" t="s">
        <v>58</v>
      </c>
      <c r="F56" s="82" t="s">
        <v>45</v>
      </c>
      <c r="G56" s="83">
        <v>149</v>
      </c>
      <c r="H56" s="83">
        <v>69</v>
      </c>
    </row>
    <row r="57" spans="1:8" x14ac:dyDescent="0.25">
      <c r="A57" s="72">
        <v>29</v>
      </c>
      <c r="B57" s="73" t="s">
        <v>70</v>
      </c>
      <c r="C57" s="73" t="s">
        <v>93</v>
      </c>
      <c r="D57" s="73" t="s">
        <v>94</v>
      </c>
      <c r="E57" s="73" t="s">
        <v>35</v>
      </c>
      <c r="F57" s="73" t="s">
        <v>35</v>
      </c>
      <c r="G57" s="74">
        <v>189</v>
      </c>
      <c r="H57" s="74">
        <v>74</v>
      </c>
    </row>
    <row r="58" spans="1:8" x14ac:dyDescent="0.25">
      <c r="A58" s="75">
        <v>30</v>
      </c>
      <c r="B58" s="82" t="s">
        <v>70</v>
      </c>
      <c r="C58" s="82" t="s">
        <v>95</v>
      </c>
      <c r="D58" s="82" t="s">
        <v>96</v>
      </c>
      <c r="E58" s="82" t="s">
        <v>38</v>
      </c>
      <c r="F58" s="82" t="s">
        <v>57</v>
      </c>
      <c r="G58" s="83">
        <v>184</v>
      </c>
      <c r="H58" s="83">
        <v>69</v>
      </c>
    </row>
    <row r="59" spans="1:8" x14ac:dyDescent="0.25">
      <c r="A59" s="75">
        <v>30</v>
      </c>
      <c r="B59" s="82" t="s">
        <v>70</v>
      </c>
      <c r="C59" s="82" t="s">
        <v>95</v>
      </c>
      <c r="D59" s="82" t="s">
        <v>96</v>
      </c>
      <c r="E59" s="82" t="s">
        <v>58</v>
      </c>
      <c r="F59" s="82" t="s">
        <v>45</v>
      </c>
      <c r="G59" s="83">
        <v>142</v>
      </c>
      <c r="H59" s="83">
        <v>69</v>
      </c>
    </row>
    <row r="60" spans="1:8" x14ac:dyDescent="0.25">
      <c r="A60" s="72">
        <v>31</v>
      </c>
      <c r="B60" s="73" t="s">
        <v>70</v>
      </c>
      <c r="C60" s="73" t="s">
        <v>97</v>
      </c>
      <c r="D60" s="73" t="s">
        <v>98</v>
      </c>
      <c r="E60" s="73" t="s">
        <v>35</v>
      </c>
      <c r="F60" s="73" t="s">
        <v>35</v>
      </c>
      <c r="G60" s="74">
        <v>133</v>
      </c>
      <c r="H60" s="74">
        <v>79</v>
      </c>
    </row>
    <row r="61" spans="1:8" x14ac:dyDescent="0.25">
      <c r="A61" s="75">
        <v>33</v>
      </c>
      <c r="B61" s="82" t="s">
        <v>70</v>
      </c>
      <c r="C61" s="82" t="s">
        <v>99</v>
      </c>
      <c r="D61" s="82" t="s">
        <v>99</v>
      </c>
      <c r="E61" s="82" t="s">
        <v>35</v>
      </c>
      <c r="F61" s="82" t="s">
        <v>35</v>
      </c>
      <c r="G61" s="83">
        <v>145</v>
      </c>
      <c r="H61" s="83">
        <v>69</v>
      </c>
    </row>
    <row r="62" spans="1:8" x14ac:dyDescent="0.25">
      <c r="A62" s="72">
        <v>34</v>
      </c>
      <c r="B62" s="73" t="s">
        <v>70</v>
      </c>
      <c r="C62" s="73" t="s">
        <v>100</v>
      </c>
      <c r="D62" s="73" t="s">
        <v>100</v>
      </c>
      <c r="E62" s="73" t="s">
        <v>38</v>
      </c>
      <c r="F62" s="73" t="s">
        <v>41</v>
      </c>
      <c r="G62" s="74">
        <v>194</v>
      </c>
      <c r="H62" s="74">
        <v>74</v>
      </c>
    </row>
    <row r="63" spans="1:8" x14ac:dyDescent="0.25">
      <c r="A63" s="72">
        <v>34</v>
      </c>
      <c r="B63" s="73" t="s">
        <v>70</v>
      </c>
      <c r="C63" s="73" t="s">
        <v>100</v>
      </c>
      <c r="D63" s="73" t="s">
        <v>100</v>
      </c>
      <c r="E63" s="73" t="s">
        <v>42</v>
      </c>
      <c r="F63" s="73" t="s">
        <v>65</v>
      </c>
      <c r="G63" s="74">
        <v>230</v>
      </c>
      <c r="H63" s="74">
        <v>74</v>
      </c>
    </row>
    <row r="64" spans="1:8" x14ac:dyDescent="0.25">
      <c r="A64" s="72">
        <v>34</v>
      </c>
      <c r="B64" s="73" t="s">
        <v>70</v>
      </c>
      <c r="C64" s="73" t="s">
        <v>100</v>
      </c>
      <c r="D64" s="73" t="s">
        <v>100</v>
      </c>
      <c r="E64" s="73" t="s">
        <v>66</v>
      </c>
      <c r="F64" s="73" t="s">
        <v>45</v>
      </c>
      <c r="G64" s="74">
        <v>194</v>
      </c>
      <c r="H64" s="74">
        <v>74</v>
      </c>
    </row>
    <row r="65" spans="1:8" x14ac:dyDescent="0.25">
      <c r="A65" s="75">
        <v>35</v>
      </c>
      <c r="B65" s="82" t="s">
        <v>70</v>
      </c>
      <c r="C65" s="82" t="s">
        <v>101</v>
      </c>
      <c r="D65" s="82" t="s">
        <v>101</v>
      </c>
      <c r="E65" s="82" t="s">
        <v>38</v>
      </c>
      <c r="F65" s="82" t="s">
        <v>47</v>
      </c>
      <c r="G65" s="83">
        <v>288</v>
      </c>
      <c r="H65" s="83">
        <v>79</v>
      </c>
    </row>
    <row r="66" spans="1:8" x14ac:dyDescent="0.25">
      <c r="A66" s="75">
        <v>35</v>
      </c>
      <c r="B66" s="82" t="s">
        <v>70</v>
      </c>
      <c r="C66" s="82" t="s">
        <v>101</v>
      </c>
      <c r="D66" s="82" t="s">
        <v>101</v>
      </c>
      <c r="E66" s="82" t="s">
        <v>48</v>
      </c>
      <c r="F66" s="82" t="s">
        <v>63</v>
      </c>
      <c r="G66" s="83">
        <v>333</v>
      </c>
      <c r="H66" s="83">
        <v>79</v>
      </c>
    </row>
    <row r="67" spans="1:8" x14ac:dyDescent="0.25">
      <c r="A67" s="75">
        <v>35</v>
      </c>
      <c r="B67" s="82" t="s">
        <v>70</v>
      </c>
      <c r="C67" s="82" t="s">
        <v>101</v>
      </c>
      <c r="D67" s="82" t="s">
        <v>101</v>
      </c>
      <c r="E67" s="82" t="s">
        <v>64</v>
      </c>
      <c r="F67" s="82" t="s">
        <v>65</v>
      </c>
      <c r="G67" s="83">
        <v>270</v>
      </c>
      <c r="H67" s="83">
        <v>79</v>
      </c>
    </row>
    <row r="68" spans="1:8" x14ac:dyDescent="0.25">
      <c r="A68" s="75">
        <v>35</v>
      </c>
      <c r="B68" s="82" t="s">
        <v>70</v>
      </c>
      <c r="C68" s="82" t="s">
        <v>101</v>
      </c>
      <c r="D68" s="82" t="s">
        <v>101</v>
      </c>
      <c r="E68" s="82" t="s">
        <v>66</v>
      </c>
      <c r="F68" s="82" t="s">
        <v>45</v>
      </c>
      <c r="G68" s="83">
        <v>288</v>
      </c>
      <c r="H68" s="83">
        <v>79</v>
      </c>
    </row>
    <row r="69" spans="1:8" x14ac:dyDescent="0.25">
      <c r="A69" s="72">
        <v>36</v>
      </c>
      <c r="B69" s="73" t="s">
        <v>70</v>
      </c>
      <c r="C69" s="73" t="s">
        <v>102</v>
      </c>
      <c r="D69" s="73" t="s">
        <v>102</v>
      </c>
      <c r="E69" s="73" t="s">
        <v>38</v>
      </c>
      <c r="F69" s="73" t="s">
        <v>41</v>
      </c>
      <c r="G69" s="74">
        <v>156</v>
      </c>
      <c r="H69" s="74">
        <v>74</v>
      </c>
    </row>
    <row r="70" spans="1:8" x14ac:dyDescent="0.25">
      <c r="A70" s="72">
        <v>36</v>
      </c>
      <c r="B70" s="73" t="s">
        <v>70</v>
      </c>
      <c r="C70" s="73" t="s">
        <v>102</v>
      </c>
      <c r="D70" s="73" t="s">
        <v>102</v>
      </c>
      <c r="E70" s="73" t="s">
        <v>42</v>
      </c>
      <c r="F70" s="73" t="s">
        <v>65</v>
      </c>
      <c r="G70" s="74">
        <v>196</v>
      </c>
      <c r="H70" s="74">
        <v>74</v>
      </c>
    </row>
    <row r="71" spans="1:8" x14ac:dyDescent="0.25">
      <c r="A71" s="72">
        <v>36</v>
      </c>
      <c r="B71" s="73" t="s">
        <v>70</v>
      </c>
      <c r="C71" s="73" t="s">
        <v>102</v>
      </c>
      <c r="D71" s="73" t="s">
        <v>102</v>
      </c>
      <c r="E71" s="73" t="s">
        <v>66</v>
      </c>
      <c r="F71" s="73" t="s">
        <v>45</v>
      </c>
      <c r="G71" s="74">
        <v>156</v>
      </c>
      <c r="H71" s="74">
        <v>74</v>
      </c>
    </row>
    <row r="72" spans="1:8" x14ac:dyDescent="0.25">
      <c r="A72" s="75">
        <v>37</v>
      </c>
      <c r="B72" s="82" t="s">
        <v>70</v>
      </c>
      <c r="C72" s="82" t="s">
        <v>103</v>
      </c>
      <c r="D72" s="82" t="s">
        <v>104</v>
      </c>
      <c r="E72" s="82" t="s">
        <v>35</v>
      </c>
      <c r="F72" s="82" t="s">
        <v>35</v>
      </c>
      <c r="G72" s="83">
        <v>222</v>
      </c>
      <c r="H72" s="83">
        <v>74</v>
      </c>
    </row>
    <row r="73" spans="1:8" x14ac:dyDescent="0.25">
      <c r="A73" s="72">
        <v>38</v>
      </c>
      <c r="B73" s="73" t="s">
        <v>70</v>
      </c>
      <c r="C73" s="73" t="s">
        <v>105</v>
      </c>
      <c r="D73" s="73" t="s">
        <v>105</v>
      </c>
      <c r="E73" s="73" t="s">
        <v>38</v>
      </c>
      <c r="F73" s="73" t="s">
        <v>88</v>
      </c>
      <c r="G73" s="74">
        <v>214</v>
      </c>
      <c r="H73" s="74">
        <v>74</v>
      </c>
    </row>
    <row r="74" spans="1:8" x14ac:dyDescent="0.25">
      <c r="A74" s="72">
        <v>38</v>
      </c>
      <c r="B74" s="73" t="s">
        <v>70</v>
      </c>
      <c r="C74" s="73" t="s">
        <v>105</v>
      </c>
      <c r="D74" s="73" t="s">
        <v>105</v>
      </c>
      <c r="E74" s="73" t="s">
        <v>89</v>
      </c>
      <c r="F74" s="73" t="s">
        <v>65</v>
      </c>
      <c r="G74" s="74">
        <v>289</v>
      </c>
      <c r="H74" s="74">
        <v>74</v>
      </c>
    </row>
    <row r="75" spans="1:8" x14ac:dyDescent="0.25">
      <c r="A75" s="72">
        <v>38</v>
      </c>
      <c r="B75" s="73" t="s">
        <v>70</v>
      </c>
      <c r="C75" s="73" t="s">
        <v>105</v>
      </c>
      <c r="D75" s="73" t="s">
        <v>105</v>
      </c>
      <c r="E75" s="73" t="s">
        <v>66</v>
      </c>
      <c r="F75" s="73" t="s">
        <v>45</v>
      </c>
      <c r="G75" s="74">
        <v>214</v>
      </c>
      <c r="H75" s="74">
        <v>74</v>
      </c>
    </row>
    <row r="76" spans="1:8" x14ac:dyDescent="0.25">
      <c r="A76" s="75">
        <v>39</v>
      </c>
      <c r="B76" s="82" t="s">
        <v>70</v>
      </c>
      <c r="C76" s="82" t="s">
        <v>106</v>
      </c>
      <c r="D76" s="82" t="s">
        <v>106</v>
      </c>
      <c r="E76" s="82" t="s">
        <v>38</v>
      </c>
      <c r="F76" s="82" t="s">
        <v>41</v>
      </c>
      <c r="G76" s="83">
        <v>143</v>
      </c>
      <c r="H76" s="83">
        <v>69</v>
      </c>
    </row>
    <row r="77" spans="1:8" x14ac:dyDescent="0.25">
      <c r="A77" s="75">
        <v>39</v>
      </c>
      <c r="B77" s="82" t="s">
        <v>70</v>
      </c>
      <c r="C77" s="82" t="s">
        <v>106</v>
      </c>
      <c r="D77" s="82" t="s">
        <v>106</v>
      </c>
      <c r="E77" s="82" t="s">
        <v>42</v>
      </c>
      <c r="F77" s="82" t="s">
        <v>65</v>
      </c>
      <c r="G77" s="83">
        <v>181</v>
      </c>
      <c r="H77" s="83">
        <v>69</v>
      </c>
    </row>
    <row r="78" spans="1:8" x14ac:dyDescent="0.25">
      <c r="A78" s="75">
        <v>39</v>
      </c>
      <c r="B78" s="82" t="s">
        <v>70</v>
      </c>
      <c r="C78" s="82" t="s">
        <v>106</v>
      </c>
      <c r="D78" s="82" t="s">
        <v>106</v>
      </c>
      <c r="E78" s="82" t="s">
        <v>66</v>
      </c>
      <c r="F78" s="82" t="s">
        <v>45</v>
      </c>
      <c r="G78" s="83">
        <v>143</v>
      </c>
      <c r="H78" s="83">
        <v>69</v>
      </c>
    </row>
    <row r="79" spans="1:8" x14ac:dyDescent="0.25">
      <c r="A79" s="72">
        <v>40</v>
      </c>
      <c r="B79" s="73" t="s">
        <v>70</v>
      </c>
      <c r="C79" s="73" t="s">
        <v>107</v>
      </c>
      <c r="D79" s="73" t="s">
        <v>108</v>
      </c>
      <c r="E79" s="73" t="s">
        <v>38</v>
      </c>
      <c r="F79" s="73" t="s">
        <v>41</v>
      </c>
      <c r="G79" s="74">
        <v>270</v>
      </c>
      <c r="H79" s="74">
        <v>79</v>
      </c>
    </row>
    <row r="80" spans="1:8" x14ac:dyDescent="0.25">
      <c r="A80" s="72">
        <v>40</v>
      </c>
      <c r="B80" s="73" t="s">
        <v>70</v>
      </c>
      <c r="C80" s="73" t="s">
        <v>107</v>
      </c>
      <c r="D80" s="73" t="s">
        <v>108</v>
      </c>
      <c r="E80" s="73" t="s">
        <v>42</v>
      </c>
      <c r="F80" s="73" t="s">
        <v>65</v>
      </c>
      <c r="G80" s="74">
        <v>298</v>
      </c>
      <c r="H80" s="74">
        <v>79</v>
      </c>
    </row>
    <row r="81" spans="1:8" x14ac:dyDescent="0.25">
      <c r="A81" s="72">
        <v>40</v>
      </c>
      <c r="B81" s="73" t="s">
        <v>70</v>
      </c>
      <c r="C81" s="73" t="s">
        <v>107</v>
      </c>
      <c r="D81" s="73" t="s">
        <v>108</v>
      </c>
      <c r="E81" s="73" t="s">
        <v>66</v>
      </c>
      <c r="F81" s="73" t="s">
        <v>45</v>
      </c>
      <c r="G81" s="74">
        <v>270</v>
      </c>
      <c r="H81" s="74">
        <v>79</v>
      </c>
    </row>
    <row r="82" spans="1:8" x14ac:dyDescent="0.25">
      <c r="A82" s="75">
        <v>41</v>
      </c>
      <c r="B82" s="82" t="s">
        <v>70</v>
      </c>
      <c r="C82" s="82" t="s">
        <v>109</v>
      </c>
      <c r="D82" s="82" t="s">
        <v>110</v>
      </c>
      <c r="E82" s="82" t="s">
        <v>35</v>
      </c>
      <c r="F82" s="82" t="s">
        <v>35</v>
      </c>
      <c r="G82" s="83">
        <v>157</v>
      </c>
      <c r="H82" s="83">
        <v>74</v>
      </c>
    </row>
    <row r="83" spans="1:8" x14ac:dyDescent="0.25">
      <c r="A83" s="72">
        <v>42</v>
      </c>
      <c r="B83" s="73" t="s">
        <v>70</v>
      </c>
      <c r="C83" s="73" t="s">
        <v>111</v>
      </c>
      <c r="D83" s="73" t="s">
        <v>112</v>
      </c>
      <c r="E83" s="73" t="s">
        <v>38</v>
      </c>
      <c r="F83" s="73" t="s">
        <v>63</v>
      </c>
      <c r="G83" s="74">
        <v>173</v>
      </c>
      <c r="H83" s="74">
        <v>74</v>
      </c>
    </row>
    <row r="84" spans="1:8" x14ac:dyDescent="0.25">
      <c r="A84" s="72">
        <v>42</v>
      </c>
      <c r="B84" s="73" t="s">
        <v>70</v>
      </c>
      <c r="C84" s="73" t="s">
        <v>111</v>
      </c>
      <c r="D84" s="73" t="s">
        <v>112</v>
      </c>
      <c r="E84" s="73" t="s">
        <v>64</v>
      </c>
      <c r="F84" s="73" t="s">
        <v>41</v>
      </c>
      <c r="G84" s="74">
        <v>143</v>
      </c>
      <c r="H84" s="74">
        <v>74</v>
      </c>
    </row>
    <row r="85" spans="1:8" x14ac:dyDescent="0.25">
      <c r="A85" s="72">
        <v>42</v>
      </c>
      <c r="B85" s="73" t="s">
        <v>70</v>
      </c>
      <c r="C85" s="73" t="s">
        <v>111</v>
      </c>
      <c r="D85" s="73" t="s">
        <v>112</v>
      </c>
      <c r="E85" s="73" t="s">
        <v>42</v>
      </c>
      <c r="F85" s="73" t="s">
        <v>45</v>
      </c>
      <c r="G85" s="74">
        <v>173</v>
      </c>
      <c r="H85" s="74">
        <v>74</v>
      </c>
    </row>
    <row r="86" spans="1:8" x14ac:dyDescent="0.25">
      <c r="A86" s="75">
        <v>43</v>
      </c>
      <c r="B86" s="82" t="s">
        <v>70</v>
      </c>
      <c r="C86" s="82" t="s">
        <v>115</v>
      </c>
      <c r="D86" s="82" t="s">
        <v>116</v>
      </c>
      <c r="E86" s="82" t="s">
        <v>35</v>
      </c>
      <c r="F86" s="82" t="s">
        <v>35</v>
      </c>
      <c r="G86" s="83">
        <v>140</v>
      </c>
      <c r="H86" s="83">
        <v>74</v>
      </c>
    </row>
    <row r="87" spans="1:8" x14ac:dyDescent="0.25">
      <c r="A87" s="72">
        <v>44</v>
      </c>
      <c r="B87" s="73" t="s">
        <v>70</v>
      </c>
      <c r="C87" s="73" t="s">
        <v>117</v>
      </c>
      <c r="D87" s="73" t="s">
        <v>118</v>
      </c>
      <c r="E87" s="73" t="s">
        <v>35</v>
      </c>
      <c r="F87" s="73" t="s">
        <v>35</v>
      </c>
      <c r="G87" s="74">
        <v>245</v>
      </c>
      <c r="H87" s="74">
        <v>74</v>
      </c>
    </row>
    <row r="88" spans="1:8" x14ac:dyDescent="0.25">
      <c r="A88" s="75">
        <v>45</v>
      </c>
      <c r="B88" s="82" t="s">
        <v>70</v>
      </c>
      <c r="C88" s="82" t="s">
        <v>119</v>
      </c>
      <c r="D88" s="82" t="s">
        <v>120</v>
      </c>
      <c r="E88" s="82" t="s">
        <v>35</v>
      </c>
      <c r="F88" s="82" t="s">
        <v>35</v>
      </c>
      <c r="G88" s="83">
        <v>132</v>
      </c>
      <c r="H88" s="83">
        <v>74</v>
      </c>
    </row>
    <row r="89" spans="1:8" x14ac:dyDescent="0.25">
      <c r="A89" s="72">
        <v>46</v>
      </c>
      <c r="B89" s="73" t="s">
        <v>70</v>
      </c>
      <c r="C89" s="73" t="s">
        <v>121</v>
      </c>
      <c r="D89" s="73" t="s">
        <v>122</v>
      </c>
      <c r="E89" s="73" t="s">
        <v>38</v>
      </c>
      <c r="F89" s="73" t="s">
        <v>39</v>
      </c>
      <c r="G89" s="74">
        <v>157</v>
      </c>
      <c r="H89" s="74">
        <v>79</v>
      </c>
    </row>
    <row r="90" spans="1:8" x14ac:dyDescent="0.25">
      <c r="A90" s="72">
        <v>46</v>
      </c>
      <c r="B90" s="73" t="s">
        <v>70</v>
      </c>
      <c r="C90" s="73" t="s">
        <v>121</v>
      </c>
      <c r="D90" s="73" t="s">
        <v>122</v>
      </c>
      <c r="E90" s="73" t="s">
        <v>40</v>
      </c>
      <c r="F90" s="73" t="s">
        <v>41</v>
      </c>
      <c r="G90" s="74">
        <v>137</v>
      </c>
      <c r="H90" s="74">
        <v>79</v>
      </c>
    </row>
    <row r="91" spans="1:8" x14ac:dyDescent="0.25">
      <c r="A91" s="72">
        <v>46</v>
      </c>
      <c r="B91" s="73" t="s">
        <v>70</v>
      </c>
      <c r="C91" s="73" t="s">
        <v>121</v>
      </c>
      <c r="D91" s="73" t="s">
        <v>122</v>
      </c>
      <c r="E91" s="73" t="s">
        <v>42</v>
      </c>
      <c r="F91" s="73" t="s">
        <v>65</v>
      </c>
      <c r="G91" s="74">
        <v>160</v>
      </c>
      <c r="H91" s="74">
        <v>79</v>
      </c>
    </row>
    <row r="92" spans="1:8" x14ac:dyDescent="0.25">
      <c r="A92" s="72">
        <v>46</v>
      </c>
      <c r="B92" s="73" t="s">
        <v>70</v>
      </c>
      <c r="C92" s="73" t="s">
        <v>121</v>
      </c>
      <c r="D92" s="73" t="s">
        <v>122</v>
      </c>
      <c r="E92" s="73" t="s">
        <v>66</v>
      </c>
      <c r="F92" s="73" t="s">
        <v>45</v>
      </c>
      <c r="G92" s="74">
        <v>157</v>
      </c>
      <c r="H92" s="74">
        <v>79</v>
      </c>
    </row>
    <row r="93" spans="1:8" x14ac:dyDescent="0.25">
      <c r="A93" s="75">
        <v>47</v>
      </c>
      <c r="B93" s="82" t="s">
        <v>70</v>
      </c>
      <c r="C93" s="82" t="s">
        <v>700</v>
      </c>
      <c r="D93" s="82" t="s">
        <v>701</v>
      </c>
      <c r="E93" s="82" t="s">
        <v>35</v>
      </c>
      <c r="F93" s="82" t="s">
        <v>35</v>
      </c>
      <c r="G93" s="83">
        <v>132</v>
      </c>
      <c r="H93" s="83">
        <v>69</v>
      </c>
    </row>
    <row r="94" spans="1:8" x14ac:dyDescent="0.25">
      <c r="A94" s="72">
        <v>48</v>
      </c>
      <c r="B94" s="73" t="s">
        <v>70</v>
      </c>
      <c r="C94" s="73" t="s">
        <v>123</v>
      </c>
      <c r="D94" s="73" t="s">
        <v>124</v>
      </c>
      <c r="E94" s="73" t="s">
        <v>35</v>
      </c>
      <c r="F94" s="73" t="s">
        <v>35</v>
      </c>
      <c r="G94" s="74">
        <v>138</v>
      </c>
      <c r="H94" s="74">
        <v>69</v>
      </c>
    </row>
    <row r="95" spans="1:8" x14ac:dyDescent="0.25">
      <c r="A95" s="75">
        <v>49</v>
      </c>
      <c r="B95" s="82" t="s">
        <v>70</v>
      </c>
      <c r="C95" s="82" t="s">
        <v>125</v>
      </c>
      <c r="D95" s="82" t="s">
        <v>126</v>
      </c>
      <c r="E95" s="82" t="s">
        <v>35</v>
      </c>
      <c r="F95" s="82" t="s">
        <v>35</v>
      </c>
      <c r="G95" s="83">
        <v>186</v>
      </c>
      <c r="H95" s="83">
        <v>79</v>
      </c>
    </row>
    <row r="96" spans="1:8" x14ac:dyDescent="0.25">
      <c r="A96" s="72">
        <v>50</v>
      </c>
      <c r="B96" s="73" t="s">
        <v>127</v>
      </c>
      <c r="C96" s="73" t="s">
        <v>128</v>
      </c>
      <c r="D96" s="73" t="s">
        <v>129</v>
      </c>
      <c r="E96" s="73" t="s">
        <v>38</v>
      </c>
      <c r="F96" s="73" t="s">
        <v>113</v>
      </c>
      <c r="G96" s="74">
        <v>188</v>
      </c>
      <c r="H96" s="74">
        <v>79</v>
      </c>
    </row>
    <row r="97" spans="1:8" x14ac:dyDescent="0.25">
      <c r="A97" s="72">
        <v>50</v>
      </c>
      <c r="B97" s="73" t="s">
        <v>127</v>
      </c>
      <c r="C97" s="73" t="s">
        <v>128</v>
      </c>
      <c r="D97" s="73" t="s">
        <v>129</v>
      </c>
      <c r="E97" s="73" t="s">
        <v>114</v>
      </c>
      <c r="F97" s="73" t="s">
        <v>63</v>
      </c>
      <c r="G97" s="74">
        <v>375</v>
      </c>
      <c r="H97" s="74">
        <v>79</v>
      </c>
    </row>
    <row r="98" spans="1:8" x14ac:dyDescent="0.25">
      <c r="A98" s="72">
        <v>50</v>
      </c>
      <c r="B98" s="73" t="s">
        <v>127</v>
      </c>
      <c r="C98" s="73" t="s">
        <v>128</v>
      </c>
      <c r="D98" s="73" t="s">
        <v>129</v>
      </c>
      <c r="E98" s="73" t="s">
        <v>64</v>
      </c>
      <c r="F98" s="73" t="s">
        <v>41</v>
      </c>
      <c r="G98" s="74">
        <v>147</v>
      </c>
      <c r="H98" s="74">
        <v>79</v>
      </c>
    </row>
    <row r="99" spans="1:8" x14ac:dyDescent="0.25">
      <c r="A99" s="72">
        <v>50</v>
      </c>
      <c r="B99" s="73" t="s">
        <v>127</v>
      </c>
      <c r="C99" s="73" t="s">
        <v>128</v>
      </c>
      <c r="D99" s="73" t="s">
        <v>129</v>
      </c>
      <c r="E99" s="73" t="s">
        <v>42</v>
      </c>
      <c r="F99" s="73" t="s">
        <v>65</v>
      </c>
      <c r="G99" s="74">
        <v>235</v>
      </c>
      <c r="H99" s="74">
        <v>79</v>
      </c>
    </row>
    <row r="100" spans="1:8" x14ac:dyDescent="0.25">
      <c r="A100" s="72">
        <v>50</v>
      </c>
      <c r="B100" s="73" t="s">
        <v>127</v>
      </c>
      <c r="C100" s="73" t="s">
        <v>128</v>
      </c>
      <c r="D100" s="73" t="s">
        <v>129</v>
      </c>
      <c r="E100" s="73" t="s">
        <v>66</v>
      </c>
      <c r="F100" s="73" t="s">
        <v>45</v>
      </c>
      <c r="G100" s="74">
        <v>188</v>
      </c>
      <c r="H100" s="74">
        <v>79</v>
      </c>
    </row>
    <row r="101" spans="1:8" x14ac:dyDescent="0.25">
      <c r="A101" s="75">
        <v>52</v>
      </c>
      <c r="B101" s="82" t="s">
        <v>127</v>
      </c>
      <c r="C101" s="82" t="s">
        <v>130</v>
      </c>
      <c r="D101" s="82" t="s">
        <v>130</v>
      </c>
      <c r="E101" s="82" t="s">
        <v>38</v>
      </c>
      <c r="F101" s="82" t="s">
        <v>57</v>
      </c>
      <c r="G101" s="83">
        <v>135</v>
      </c>
      <c r="H101" s="83">
        <v>69</v>
      </c>
    </row>
    <row r="102" spans="1:8" x14ac:dyDescent="0.25">
      <c r="A102" s="75">
        <v>52</v>
      </c>
      <c r="B102" s="82" t="s">
        <v>127</v>
      </c>
      <c r="C102" s="82" t="s">
        <v>130</v>
      </c>
      <c r="D102" s="82" t="s">
        <v>130</v>
      </c>
      <c r="E102" s="82" t="s">
        <v>58</v>
      </c>
      <c r="F102" s="82" t="s">
        <v>65</v>
      </c>
      <c r="G102" s="83">
        <v>176</v>
      </c>
      <c r="H102" s="83">
        <v>69</v>
      </c>
    </row>
    <row r="103" spans="1:8" x14ac:dyDescent="0.25">
      <c r="A103" s="75">
        <v>52</v>
      </c>
      <c r="B103" s="82" t="s">
        <v>127</v>
      </c>
      <c r="C103" s="82" t="s">
        <v>130</v>
      </c>
      <c r="D103" s="82" t="s">
        <v>130</v>
      </c>
      <c r="E103" s="82" t="s">
        <v>66</v>
      </c>
      <c r="F103" s="82" t="s">
        <v>45</v>
      </c>
      <c r="G103" s="83">
        <v>135</v>
      </c>
      <c r="H103" s="83">
        <v>69</v>
      </c>
    </row>
    <row r="104" spans="1:8" x14ac:dyDescent="0.25">
      <c r="A104" s="72">
        <v>53</v>
      </c>
      <c r="B104" s="73" t="s">
        <v>127</v>
      </c>
      <c r="C104" s="73" t="s">
        <v>131</v>
      </c>
      <c r="D104" s="73" t="s">
        <v>132</v>
      </c>
      <c r="E104" s="73" t="s">
        <v>38</v>
      </c>
      <c r="F104" s="73" t="s">
        <v>41</v>
      </c>
      <c r="G104" s="74">
        <v>127</v>
      </c>
      <c r="H104" s="74">
        <v>69</v>
      </c>
    </row>
    <row r="105" spans="1:8" x14ac:dyDescent="0.25">
      <c r="A105" s="72">
        <v>53</v>
      </c>
      <c r="B105" s="73" t="s">
        <v>127</v>
      </c>
      <c r="C105" s="73" t="s">
        <v>131</v>
      </c>
      <c r="D105" s="73" t="s">
        <v>132</v>
      </c>
      <c r="E105" s="73" t="s">
        <v>42</v>
      </c>
      <c r="F105" s="73" t="s">
        <v>65</v>
      </c>
      <c r="G105" s="74">
        <v>178</v>
      </c>
      <c r="H105" s="74">
        <v>69</v>
      </c>
    </row>
    <row r="106" spans="1:8" x14ac:dyDescent="0.25">
      <c r="A106" s="72">
        <v>53</v>
      </c>
      <c r="B106" s="73" t="s">
        <v>127</v>
      </c>
      <c r="C106" s="73" t="s">
        <v>131</v>
      </c>
      <c r="D106" s="73" t="s">
        <v>132</v>
      </c>
      <c r="E106" s="73" t="s">
        <v>66</v>
      </c>
      <c r="F106" s="73" t="s">
        <v>45</v>
      </c>
      <c r="G106" s="74">
        <v>127</v>
      </c>
      <c r="H106" s="74">
        <v>69</v>
      </c>
    </row>
    <row r="107" spans="1:8" x14ac:dyDescent="0.25">
      <c r="A107" s="75">
        <v>54</v>
      </c>
      <c r="B107" s="82" t="s">
        <v>127</v>
      </c>
      <c r="C107" s="82" t="s">
        <v>133</v>
      </c>
      <c r="D107" s="82" t="s">
        <v>134</v>
      </c>
      <c r="E107" s="82" t="s">
        <v>38</v>
      </c>
      <c r="F107" s="82" t="s">
        <v>55</v>
      </c>
      <c r="G107" s="83">
        <v>134</v>
      </c>
      <c r="H107" s="83">
        <v>64</v>
      </c>
    </row>
    <row r="108" spans="1:8" x14ac:dyDescent="0.25">
      <c r="A108" s="75">
        <v>54</v>
      </c>
      <c r="B108" s="82" t="s">
        <v>127</v>
      </c>
      <c r="C108" s="82" t="s">
        <v>133</v>
      </c>
      <c r="D108" s="82" t="s">
        <v>134</v>
      </c>
      <c r="E108" s="82" t="s">
        <v>56</v>
      </c>
      <c r="F108" s="82" t="s">
        <v>57</v>
      </c>
      <c r="G108" s="83">
        <v>107</v>
      </c>
      <c r="H108" s="83">
        <v>64</v>
      </c>
    </row>
    <row r="109" spans="1:8" x14ac:dyDescent="0.25">
      <c r="A109" s="75">
        <v>54</v>
      </c>
      <c r="B109" s="82" t="s">
        <v>127</v>
      </c>
      <c r="C109" s="82" t="s">
        <v>133</v>
      </c>
      <c r="D109" s="82" t="s">
        <v>134</v>
      </c>
      <c r="E109" s="82" t="s">
        <v>58</v>
      </c>
      <c r="F109" s="82" t="s">
        <v>45</v>
      </c>
      <c r="G109" s="83">
        <v>134</v>
      </c>
      <c r="H109" s="83">
        <v>64</v>
      </c>
    </row>
    <row r="110" spans="1:8" x14ac:dyDescent="0.25">
      <c r="A110" s="72">
        <v>55</v>
      </c>
      <c r="B110" s="73" t="s">
        <v>127</v>
      </c>
      <c r="C110" s="73" t="s">
        <v>135</v>
      </c>
      <c r="D110" s="73" t="s">
        <v>136</v>
      </c>
      <c r="E110" s="73" t="s">
        <v>38</v>
      </c>
      <c r="F110" s="73" t="s">
        <v>113</v>
      </c>
      <c r="G110" s="74">
        <v>147</v>
      </c>
      <c r="H110" s="74">
        <v>74</v>
      </c>
    </row>
    <row r="111" spans="1:8" x14ac:dyDescent="0.25">
      <c r="A111" s="72">
        <v>55</v>
      </c>
      <c r="B111" s="73" t="s">
        <v>127</v>
      </c>
      <c r="C111" s="73" t="s">
        <v>135</v>
      </c>
      <c r="D111" s="73" t="s">
        <v>136</v>
      </c>
      <c r="E111" s="73" t="s">
        <v>114</v>
      </c>
      <c r="F111" s="73" t="s">
        <v>63</v>
      </c>
      <c r="G111" s="74">
        <v>175</v>
      </c>
      <c r="H111" s="74">
        <v>74</v>
      </c>
    </row>
    <row r="112" spans="1:8" x14ac:dyDescent="0.25">
      <c r="A112" s="72">
        <v>55</v>
      </c>
      <c r="B112" s="73" t="s">
        <v>127</v>
      </c>
      <c r="C112" s="73" t="s">
        <v>135</v>
      </c>
      <c r="D112" s="73" t="s">
        <v>136</v>
      </c>
      <c r="E112" s="73" t="s">
        <v>64</v>
      </c>
      <c r="F112" s="73" t="s">
        <v>41</v>
      </c>
      <c r="G112" s="74">
        <v>119</v>
      </c>
      <c r="H112" s="74">
        <v>74</v>
      </c>
    </row>
    <row r="113" spans="1:8" x14ac:dyDescent="0.25">
      <c r="A113" s="72">
        <v>55</v>
      </c>
      <c r="B113" s="73" t="s">
        <v>127</v>
      </c>
      <c r="C113" s="73" t="s">
        <v>135</v>
      </c>
      <c r="D113" s="73" t="s">
        <v>136</v>
      </c>
      <c r="E113" s="73" t="s">
        <v>42</v>
      </c>
      <c r="F113" s="73" t="s">
        <v>45</v>
      </c>
      <c r="G113" s="74">
        <v>147</v>
      </c>
      <c r="H113" s="74">
        <v>74</v>
      </c>
    </row>
    <row r="114" spans="1:8" x14ac:dyDescent="0.25">
      <c r="A114" s="75">
        <v>56</v>
      </c>
      <c r="B114" s="82" t="s">
        <v>127</v>
      </c>
      <c r="C114" s="82" t="s">
        <v>137</v>
      </c>
      <c r="D114" s="82" t="s">
        <v>138</v>
      </c>
      <c r="E114" s="82" t="s">
        <v>38</v>
      </c>
      <c r="F114" s="82" t="s">
        <v>55</v>
      </c>
      <c r="G114" s="83">
        <v>201</v>
      </c>
      <c r="H114" s="83">
        <v>79</v>
      </c>
    </row>
    <row r="115" spans="1:8" x14ac:dyDescent="0.25">
      <c r="A115" s="75">
        <v>56</v>
      </c>
      <c r="B115" s="82" t="s">
        <v>127</v>
      </c>
      <c r="C115" s="82" t="s">
        <v>137</v>
      </c>
      <c r="D115" s="82" t="s">
        <v>138</v>
      </c>
      <c r="E115" s="82" t="s">
        <v>56</v>
      </c>
      <c r="F115" s="82" t="s">
        <v>47</v>
      </c>
      <c r="G115" s="83">
        <v>153</v>
      </c>
      <c r="H115" s="83">
        <v>79</v>
      </c>
    </row>
    <row r="116" spans="1:8" x14ac:dyDescent="0.25">
      <c r="A116" s="75">
        <v>56</v>
      </c>
      <c r="B116" s="82" t="s">
        <v>127</v>
      </c>
      <c r="C116" s="82" t="s">
        <v>137</v>
      </c>
      <c r="D116" s="82" t="s">
        <v>138</v>
      </c>
      <c r="E116" s="82" t="s">
        <v>48</v>
      </c>
      <c r="F116" s="82" t="s">
        <v>63</v>
      </c>
      <c r="G116" s="83">
        <v>169</v>
      </c>
      <c r="H116" s="83">
        <v>79</v>
      </c>
    </row>
    <row r="117" spans="1:8" x14ac:dyDescent="0.25">
      <c r="A117" s="75">
        <v>56</v>
      </c>
      <c r="B117" s="82" t="s">
        <v>127</v>
      </c>
      <c r="C117" s="82" t="s">
        <v>137</v>
      </c>
      <c r="D117" s="82" t="s">
        <v>138</v>
      </c>
      <c r="E117" s="82" t="s">
        <v>64</v>
      </c>
      <c r="F117" s="82" t="s">
        <v>45</v>
      </c>
      <c r="G117" s="83">
        <v>201</v>
      </c>
      <c r="H117" s="83">
        <v>79</v>
      </c>
    </row>
    <row r="118" spans="1:8" x14ac:dyDescent="0.25">
      <c r="A118" s="72">
        <v>427</v>
      </c>
      <c r="B118" s="73" t="s">
        <v>127</v>
      </c>
      <c r="C118" s="73" t="s">
        <v>139</v>
      </c>
      <c r="D118" s="73" t="s">
        <v>140</v>
      </c>
      <c r="E118" s="73" t="s">
        <v>38</v>
      </c>
      <c r="F118" s="73" t="s">
        <v>41</v>
      </c>
      <c r="G118" s="74">
        <v>115</v>
      </c>
      <c r="H118" s="74">
        <v>69</v>
      </c>
    </row>
    <row r="119" spans="1:8" x14ac:dyDescent="0.25">
      <c r="A119" s="72">
        <v>427</v>
      </c>
      <c r="B119" s="73" t="s">
        <v>127</v>
      </c>
      <c r="C119" s="73" t="s">
        <v>139</v>
      </c>
      <c r="D119" s="73" t="s">
        <v>140</v>
      </c>
      <c r="E119" s="73" t="s">
        <v>42</v>
      </c>
      <c r="F119" s="73" t="s">
        <v>65</v>
      </c>
      <c r="G119" s="74">
        <v>140</v>
      </c>
      <c r="H119" s="74">
        <v>69</v>
      </c>
    </row>
    <row r="120" spans="1:8" x14ac:dyDescent="0.25">
      <c r="A120" s="72">
        <v>427</v>
      </c>
      <c r="B120" s="73" t="s">
        <v>127</v>
      </c>
      <c r="C120" s="73" t="s">
        <v>139</v>
      </c>
      <c r="D120" s="73" t="s">
        <v>140</v>
      </c>
      <c r="E120" s="73" t="s">
        <v>66</v>
      </c>
      <c r="F120" s="73" t="s">
        <v>45</v>
      </c>
      <c r="G120" s="74">
        <v>115</v>
      </c>
      <c r="H120" s="74">
        <v>69</v>
      </c>
    </row>
    <row r="121" spans="1:8" x14ac:dyDescent="0.25">
      <c r="A121" s="75">
        <v>57</v>
      </c>
      <c r="B121" s="82" t="s">
        <v>127</v>
      </c>
      <c r="C121" s="82" t="s">
        <v>141</v>
      </c>
      <c r="D121" s="82" t="s">
        <v>142</v>
      </c>
      <c r="E121" s="82" t="s">
        <v>38</v>
      </c>
      <c r="F121" s="82" t="s">
        <v>41</v>
      </c>
      <c r="G121" s="83">
        <v>119</v>
      </c>
      <c r="H121" s="83">
        <v>74</v>
      </c>
    </row>
    <row r="122" spans="1:8" x14ac:dyDescent="0.25">
      <c r="A122" s="75">
        <v>57</v>
      </c>
      <c r="B122" s="82" t="s">
        <v>127</v>
      </c>
      <c r="C122" s="82" t="s">
        <v>141</v>
      </c>
      <c r="D122" s="82" t="s">
        <v>142</v>
      </c>
      <c r="E122" s="82" t="s">
        <v>42</v>
      </c>
      <c r="F122" s="82" t="s">
        <v>45</v>
      </c>
      <c r="G122" s="83">
        <v>179</v>
      </c>
      <c r="H122" s="83">
        <v>74</v>
      </c>
    </row>
    <row r="123" spans="1:8" x14ac:dyDescent="0.25">
      <c r="A123" s="72">
        <v>58</v>
      </c>
      <c r="B123" s="73" t="s">
        <v>127</v>
      </c>
      <c r="C123" s="73" t="s">
        <v>143</v>
      </c>
      <c r="D123" s="73" t="s">
        <v>144</v>
      </c>
      <c r="E123" s="73" t="s">
        <v>35</v>
      </c>
      <c r="F123" s="73" t="s">
        <v>35</v>
      </c>
      <c r="G123" s="74">
        <v>117</v>
      </c>
      <c r="H123" s="74">
        <v>69</v>
      </c>
    </row>
    <row r="124" spans="1:8" x14ac:dyDescent="0.25">
      <c r="A124" s="75">
        <v>493</v>
      </c>
      <c r="B124" s="82" t="s">
        <v>127</v>
      </c>
      <c r="C124" s="82" t="s">
        <v>145</v>
      </c>
      <c r="D124" s="82" t="s">
        <v>146</v>
      </c>
      <c r="E124" s="82" t="s">
        <v>38</v>
      </c>
      <c r="F124" s="82" t="s">
        <v>113</v>
      </c>
      <c r="G124" s="83">
        <v>164</v>
      </c>
      <c r="H124" s="83">
        <v>79</v>
      </c>
    </row>
    <row r="125" spans="1:8" x14ac:dyDescent="0.25">
      <c r="A125" s="75">
        <v>493</v>
      </c>
      <c r="B125" s="82" t="s">
        <v>127</v>
      </c>
      <c r="C125" s="82" t="s">
        <v>145</v>
      </c>
      <c r="D125" s="82" t="s">
        <v>146</v>
      </c>
      <c r="E125" s="82" t="s">
        <v>114</v>
      </c>
      <c r="F125" s="82" t="s">
        <v>63</v>
      </c>
      <c r="G125" s="83">
        <v>278</v>
      </c>
      <c r="H125" s="83">
        <v>79</v>
      </c>
    </row>
    <row r="126" spans="1:8" x14ac:dyDescent="0.25">
      <c r="A126" s="75">
        <v>493</v>
      </c>
      <c r="B126" s="82" t="s">
        <v>127</v>
      </c>
      <c r="C126" s="82" t="s">
        <v>145</v>
      </c>
      <c r="D126" s="82" t="s">
        <v>146</v>
      </c>
      <c r="E126" s="82" t="s">
        <v>64</v>
      </c>
      <c r="F126" s="82" t="s">
        <v>41</v>
      </c>
      <c r="G126" s="83">
        <v>121</v>
      </c>
      <c r="H126" s="83">
        <v>79</v>
      </c>
    </row>
    <row r="127" spans="1:8" x14ac:dyDescent="0.25">
      <c r="A127" s="75">
        <v>493</v>
      </c>
      <c r="B127" s="82" t="s">
        <v>127</v>
      </c>
      <c r="C127" s="82" t="s">
        <v>145</v>
      </c>
      <c r="D127" s="82" t="s">
        <v>146</v>
      </c>
      <c r="E127" s="82" t="s">
        <v>42</v>
      </c>
      <c r="F127" s="82" t="s">
        <v>45</v>
      </c>
      <c r="G127" s="83">
        <v>164</v>
      </c>
      <c r="H127" s="83">
        <v>79</v>
      </c>
    </row>
    <row r="128" spans="1:8" x14ac:dyDescent="0.25">
      <c r="A128" s="72">
        <v>61</v>
      </c>
      <c r="B128" s="73" t="s">
        <v>127</v>
      </c>
      <c r="C128" s="73" t="s">
        <v>147</v>
      </c>
      <c r="D128" s="73" t="s">
        <v>147</v>
      </c>
      <c r="E128" s="73" t="s">
        <v>38</v>
      </c>
      <c r="F128" s="73" t="s">
        <v>55</v>
      </c>
      <c r="G128" s="74">
        <v>150</v>
      </c>
      <c r="H128" s="74">
        <v>69</v>
      </c>
    </row>
    <row r="129" spans="1:8" x14ac:dyDescent="0.25">
      <c r="A129" s="72">
        <v>61</v>
      </c>
      <c r="B129" s="73" t="s">
        <v>127</v>
      </c>
      <c r="C129" s="73" t="s">
        <v>147</v>
      </c>
      <c r="D129" s="73" t="s">
        <v>147</v>
      </c>
      <c r="E129" s="73" t="s">
        <v>56</v>
      </c>
      <c r="F129" s="73" t="s">
        <v>41</v>
      </c>
      <c r="G129" s="74">
        <v>115</v>
      </c>
      <c r="H129" s="74">
        <v>69</v>
      </c>
    </row>
    <row r="130" spans="1:8" x14ac:dyDescent="0.25">
      <c r="A130" s="72">
        <v>61</v>
      </c>
      <c r="B130" s="73" t="s">
        <v>127</v>
      </c>
      <c r="C130" s="73" t="s">
        <v>147</v>
      </c>
      <c r="D130" s="73" t="s">
        <v>147</v>
      </c>
      <c r="E130" s="73" t="s">
        <v>42</v>
      </c>
      <c r="F130" s="73" t="s">
        <v>45</v>
      </c>
      <c r="G130" s="74">
        <v>150</v>
      </c>
      <c r="H130" s="74">
        <v>69</v>
      </c>
    </row>
    <row r="131" spans="1:8" x14ac:dyDescent="0.25">
      <c r="A131" s="75">
        <v>63</v>
      </c>
      <c r="B131" s="82" t="s">
        <v>127</v>
      </c>
      <c r="C131" s="82" t="s">
        <v>148</v>
      </c>
      <c r="D131" s="82" t="s">
        <v>149</v>
      </c>
      <c r="E131" s="82" t="s">
        <v>38</v>
      </c>
      <c r="F131" s="82" t="s">
        <v>113</v>
      </c>
      <c r="G131" s="83">
        <v>185</v>
      </c>
      <c r="H131" s="83">
        <v>79</v>
      </c>
    </row>
    <row r="132" spans="1:8" x14ac:dyDescent="0.25">
      <c r="A132" s="75">
        <v>63</v>
      </c>
      <c r="B132" s="82" t="s">
        <v>127</v>
      </c>
      <c r="C132" s="82" t="s">
        <v>148</v>
      </c>
      <c r="D132" s="82" t="s">
        <v>149</v>
      </c>
      <c r="E132" s="82" t="s">
        <v>114</v>
      </c>
      <c r="F132" s="82" t="s">
        <v>63</v>
      </c>
      <c r="G132" s="83">
        <v>332</v>
      </c>
      <c r="H132" s="83">
        <v>79</v>
      </c>
    </row>
    <row r="133" spans="1:8" x14ac:dyDescent="0.25">
      <c r="A133" s="75">
        <v>63</v>
      </c>
      <c r="B133" s="82" t="s">
        <v>127</v>
      </c>
      <c r="C133" s="82" t="s">
        <v>148</v>
      </c>
      <c r="D133" s="82" t="s">
        <v>149</v>
      </c>
      <c r="E133" s="82" t="s">
        <v>64</v>
      </c>
      <c r="F133" s="82" t="s">
        <v>41</v>
      </c>
      <c r="G133" s="83">
        <v>150</v>
      </c>
      <c r="H133" s="83">
        <v>79</v>
      </c>
    </row>
    <row r="134" spans="1:8" x14ac:dyDescent="0.25">
      <c r="A134" s="75">
        <v>63</v>
      </c>
      <c r="B134" s="82" t="s">
        <v>127</v>
      </c>
      <c r="C134" s="82" t="s">
        <v>148</v>
      </c>
      <c r="D134" s="82" t="s">
        <v>149</v>
      </c>
      <c r="E134" s="82" t="s">
        <v>42</v>
      </c>
      <c r="F134" s="82" t="s">
        <v>45</v>
      </c>
      <c r="G134" s="83">
        <v>185</v>
      </c>
      <c r="H134" s="83">
        <v>79</v>
      </c>
    </row>
    <row r="135" spans="1:8" x14ac:dyDescent="0.25">
      <c r="A135" s="72">
        <v>64</v>
      </c>
      <c r="B135" s="73" t="s">
        <v>127</v>
      </c>
      <c r="C135" s="73" t="s">
        <v>150</v>
      </c>
      <c r="D135" s="73" t="s">
        <v>151</v>
      </c>
      <c r="E135" s="73" t="s">
        <v>38</v>
      </c>
      <c r="F135" s="73" t="s">
        <v>113</v>
      </c>
      <c r="G135" s="74">
        <v>158</v>
      </c>
      <c r="H135" s="74">
        <v>79</v>
      </c>
    </row>
    <row r="136" spans="1:8" x14ac:dyDescent="0.25">
      <c r="A136" s="72">
        <v>64</v>
      </c>
      <c r="B136" s="73" t="s">
        <v>127</v>
      </c>
      <c r="C136" s="73" t="s">
        <v>150</v>
      </c>
      <c r="D136" s="73" t="s">
        <v>151</v>
      </c>
      <c r="E136" s="73" t="s">
        <v>114</v>
      </c>
      <c r="F136" s="73" t="s">
        <v>63</v>
      </c>
      <c r="G136" s="74">
        <v>233</v>
      </c>
      <c r="H136" s="74">
        <v>79</v>
      </c>
    </row>
    <row r="137" spans="1:8" x14ac:dyDescent="0.25">
      <c r="A137" s="72">
        <v>64</v>
      </c>
      <c r="B137" s="73" t="s">
        <v>127</v>
      </c>
      <c r="C137" s="73" t="s">
        <v>150</v>
      </c>
      <c r="D137" s="73" t="s">
        <v>151</v>
      </c>
      <c r="E137" s="73" t="s">
        <v>64</v>
      </c>
      <c r="F137" s="73" t="s">
        <v>41</v>
      </c>
      <c r="G137" s="74">
        <v>113</v>
      </c>
      <c r="H137" s="74">
        <v>79</v>
      </c>
    </row>
    <row r="138" spans="1:8" x14ac:dyDescent="0.25">
      <c r="A138" s="72">
        <v>64</v>
      </c>
      <c r="B138" s="73" t="s">
        <v>127</v>
      </c>
      <c r="C138" s="73" t="s">
        <v>150</v>
      </c>
      <c r="D138" s="73" t="s">
        <v>151</v>
      </c>
      <c r="E138" s="73" t="s">
        <v>42</v>
      </c>
      <c r="F138" s="73" t="s">
        <v>45</v>
      </c>
      <c r="G138" s="74">
        <v>158</v>
      </c>
      <c r="H138" s="74">
        <v>79</v>
      </c>
    </row>
    <row r="139" spans="1:8" x14ac:dyDescent="0.25">
      <c r="A139" s="75">
        <v>65</v>
      </c>
      <c r="B139" s="82" t="s">
        <v>127</v>
      </c>
      <c r="C139" s="82" t="s">
        <v>152</v>
      </c>
      <c r="D139" s="82" t="s">
        <v>153</v>
      </c>
      <c r="E139" s="82" t="s">
        <v>38</v>
      </c>
      <c r="F139" s="82" t="s">
        <v>113</v>
      </c>
      <c r="G139" s="83">
        <v>197</v>
      </c>
      <c r="H139" s="83">
        <v>79</v>
      </c>
    </row>
    <row r="140" spans="1:8" x14ac:dyDescent="0.25">
      <c r="A140" s="75">
        <v>65</v>
      </c>
      <c r="B140" s="82" t="s">
        <v>127</v>
      </c>
      <c r="C140" s="82" t="s">
        <v>152</v>
      </c>
      <c r="D140" s="82" t="s">
        <v>153</v>
      </c>
      <c r="E140" s="82" t="s">
        <v>114</v>
      </c>
      <c r="F140" s="82" t="s">
        <v>63</v>
      </c>
      <c r="G140" s="83">
        <v>418</v>
      </c>
      <c r="H140" s="83">
        <v>79</v>
      </c>
    </row>
    <row r="141" spans="1:8" x14ac:dyDescent="0.25">
      <c r="A141" s="75">
        <v>65</v>
      </c>
      <c r="B141" s="82" t="s">
        <v>127</v>
      </c>
      <c r="C141" s="82" t="s">
        <v>152</v>
      </c>
      <c r="D141" s="82" t="s">
        <v>153</v>
      </c>
      <c r="E141" s="82" t="s">
        <v>64</v>
      </c>
      <c r="F141" s="82" t="s">
        <v>45</v>
      </c>
      <c r="G141" s="83">
        <v>197</v>
      </c>
      <c r="H141" s="83">
        <v>79</v>
      </c>
    </row>
    <row r="142" spans="1:8" x14ac:dyDescent="0.25">
      <c r="A142" s="72">
        <v>66</v>
      </c>
      <c r="B142" s="73" t="s">
        <v>127</v>
      </c>
      <c r="C142" s="73" t="s">
        <v>154</v>
      </c>
      <c r="D142" s="73" t="s">
        <v>155</v>
      </c>
      <c r="E142" s="73" t="s">
        <v>38</v>
      </c>
      <c r="F142" s="73" t="s">
        <v>113</v>
      </c>
      <c r="G142" s="74">
        <v>208</v>
      </c>
      <c r="H142" s="74">
        <v>79</v>
      </c>
    </row>
    <row r="143" spans="1:8" x14ac:dyDescent="0.25">
      <c r="A143" s="72">
        <v>66</v>
      </c>
      <c r="B143" s="73" t="s">
        <v>127</v>
      </c>
      <c r="C143" s="73" t="s">
        <v>154</v>
      </c>
      <c r="D143" s="73" t="s">
        <v>155</v>
      </c>
      <c r="E143" s="73" t="s">
        <v>114</v>
      </c>
      <c r="F143" s="73" t="s">
        <v>63</v>
      </c>
      <c r="G143" s="74">
        <v>485</v>
      </c>
      <c r="H143" s="74">
        <v>79</v>
      </c>
    </row>
    <row r="144" spans="1:8" x14ac:dyDescent="0.25">
      <c r="A144" s="72">
        <v>66</v>
      </c>
      <c r="B144" s="73" t="s">
        <v>127</v>
      </c>
      <c r="C144" s="73" t="s">
        <v>154</v>
      </c>
      <c r="D144" s="73" t="s">
        <v>155</v>
      </c>
      <c r="E144" s="73" t="s">
        <v>64</v>
      </c>
      <c r="F144" s="73" t="s">
        <v>45</v>
      </c>
      <c r="G144" s="74">
        <v>208</v>
      </c>
      <c r="H144" s="74">
        <v>79</v>
      </c>
    </row>
    <row r="145" spans="1:8" x14ac:dyDescent="0.25">
      <c r="A145" s="75">
        <v>67</v>
      </c>
      <c r="B145" s="82" t="s">
        <v>156</v>
      </c>
      <c r="C145" s="82" t="s">
        <v>157</v>
      </c>
      <c r="D145" s="82" t="s">
        <v>158</v>
      </c>
      <c r="E145" s="82" t="s">
        <v>35</v>
      </c>
      <c r="F145" s="82" t="s">
        <v>35</v>
      </c>
      <c r="G145" s="83">
        <v>139</v>
      </c>
      <c r="H145" s="83">
        <v>69</v>
      </c>
    </row>
    <row r="146" spans="1:8" x14ac:dyDescent="0.25">
      <c r="A146" s="72">
        <v>69</v>
      </c>
      <c r="B146" s="73" t="s">
        <v>156</v>
      </c>
      <c r="C146" s="73" t="s">
        <v>161</v>
      </c>
      <c r="D146" s="73" t="s">
        <v>161</v>
      </c>
      <c r="E146" s="73" t="s">
        <v>35</v>
      </c>
      <c r="F146" s="73" t="s">
        <v>35</v>
      </c>
      <c r="G146" s="74">
        <v>133</v>
      </c>
      <c r="H146" s="74">
        <v>69</v>
      </c>
    </row>
    <row r="147" spans="1:8" x14ac:dyDescent="0.25">
      <c r="A147" s="75">
        <v>71</v>
      </c>
      <c r="B147" s="82" t="s">
        <v>156</v>
      </c>
      <c r="C147" s="82" t="s">
        <v>162</v>
      </c>
      <c r="D147" s="82" t="s">
        <v>162</v>
      </c>
      <c r="E147" s="82" t="s">
        <v>35</v>
      </c>
      <c r="F147" s="82" t="s">
        <v>35</v>
      </c>
      <c r="G147" s="83">
        <v>126</v>
      </c>
      <c r="H147" s="83">
        <v>69</v>
      </c>
    </row>
    <row r="148" spans="1:8" x14ac:dyDescent="0.25">
      <c r="A148" s="72">
        <v>72</v>
      </c>
      <c r="B148" s="73" t="s">
        <v>156</v>
      </c>
      <c r="C148" s="73" t="s">
        <v>163</v>
      </c>
      <c r="D148" s="73" t="s">
        <v>164</v>
      </c>
      <c r="E148" s="73" t="s">
        <v>35</v>
      </c>
      <c r="F148" s="73" t="s">
        <v>35</v>
      </c>
      <c r="G148" s="74">
        <v>125</v>
      </c>
      <c r="H148" s="74">
        <v>69</v>
      </c>
    </row>
    <row r="149" spans="1:8" x14ac:dyDescent="0.25">
      <c r="A149" s="75">
        <v>75</v>
      </c>
      <c r="B149" s="82" t="s">
        <v>165</v>
      </c>
      <c r="C149" s="82" t="s">
        <v>166</v>
      </c>
      <c r="D149" s="82" t="s">
        <v>167</v>
      </c>
      <c r="E149" s="82" t="s">
        <v>38</v>
      </c>
      <c r="F149" s="82" t="s">
        <v>55</v>
      </c>
      <c r="G149" s="83">
        <v>261</v>
      </c>
      <c r="H149" s="83">
        <v>79</v>
      </c>
    </row>
    <row r="150" spans="1:8" x14ac:dyDescent="0.25">
      <c r="A150" s="75">
        <v>75</v>
      </c>
      <c r="B150" s="82" t="s">
        <v>165</v>
      </c>
      <c r="C150" s="82" t="s">
        <v>166</v>
      </c>
      <c r="D150" s="82" t="s">
        <v>167</v>
      </c>
      <c r="E150" s="82" t="s">
        <v>56</v>
      </c>
      <c r="F150" s="82" t="s">
        <v>39</v>
      </c>
      <c r="G150" s="83">
        <v>193</v>
      </c>
      <c r="H150" s="83">
        <v>79</v>
      </c>
    </row>
    <row r="151" spans="1:8" x14ac:dyDescent="0.25">
      <c r="A151" s="75">
        <v>75</v>
      </c>
      <c r="B151" s="82" t="s">
        <v>165</v>
      </c>
      <c r="C151" s="82" t="s">
        <v>166</v>
      </c>
      <c r="D151" s="82" t="s">
        <v>167</v>
      </c>
      <c r="E151" s="82" t="s">
        <v>40</v>
      </c>
      <c r="F151" s="82" t="s">
        <v>88</v>
      </c>
      <c r="G151" s="83">
        <v>258</v>
      </c>
      <c r="H151" s="83">
        <v>79</v>
      </c>
    </row>
    <row r="152" spans="1:8" x14ac:dyDescent="0.25">
      <c r="A152" s="75">
        <v>75</v>
      </c>
      <c r="B152" s="82" t="s">
        <v>165</v>
      </c>
      <c r="C152" s="82" t="s">
        <v>166</v>
      </c>
      <c r="D152" s="82" t="s">
        <v>167</v>
      </c>
      <c r="E152" s="82" t="s">
        <v>89</v>
      </c>
      <c r="F152" s="82" t="s">
        <v>65</v>
      </c>
      <c r="G152" s="83">
        <v>176</v>
      </c>
      <c r="H152" s="83">
        <v>79</v>
      </c>
    </row>
    <row r="153" spans="1:8" x14ac:dyDescent="0.25">
      <c r="A153" s="75">
        <v>75</v>
      </c>
      <c r="B153" s="82" t="s">
        <v>165</v>
      </c>
      <c r="C153" s="82" t="s">
        <v>166</v>
      </c>
      <c r="D153" s="82" t="s">
        <v>167</v>
      </c>
      <c r="E153" s="82" t="s">
        <v>66</v>
      </c>
      <c r="F153" s="82" t="s">
        <v>45</v>
      </c>
      <c r="G153" s="83">
        <v>261</v>
      </c>
      <c r="H153" s="83">
        <v>79</v>
      </c>
    </row>
    <row r="154" spans="1:8" x14ac:dyDescent="0.25">
      <c r="A154" s="72">
        <v>77</v>
      </c>
      <c r="B154" s="73" t="s">
        <v>168</v>
      </c>
      <c r="C154" s="73" t="s">
        <v>170</v>
      </c>
      <c r="D154" s="73" t="s">
        <v>171</v>
      </c>
      <c r="E154" s="73" t="s">
        <v>38</v>
      </c>
      <c r="F154" s="73" t="s">
        <v>57</v>
      </c>
      <c r="G154" s="74">
        <v>120</v>
      </c>
      <c r="H154" s="74">
        <v>64</v>
      </c>
    </row>
    <row r="155" spans="1:8" x14ac:dyDescent="0.25">
      <c r="A155" s="72">
        <v>77</v>
      </c>
      <c r="B155" s="73" t="s">
        <v>168</v>
      </c>
      <c r="C155" s="73" t="s">
        <v>170</v>
      </c>
      <c r="D155" s="73" t="s">
        <v>171</v>
      </c>
      <c r="E155" s="73" t="s">
        <v>58</v>
      </c>
      <c r="F155" s="73" t="s">
        <v>88</v>
      </c>
      <c r="G155" s="74">
        <v>180</v>
      </c>
      <c r="H155" s="74">
        <v>64</v>
      </c>
    </row>
    <row r="156" spans="1:8" x14ac:dyDescent="0.25">
      <c r="A156" s="72">
        <v>77</v>
      </c>
      <c r="B156" s="73" t="s">
        <v>168</v>
      </c>
      <c r="C156" s="73" t="s">
        <v>170</v>
      </c>
      <c r="D156" s="73" t="s">
        <v>171</v>
      </c>
      <c r="E156" s="73" t="s">
        <v>89</v>
      </c>
      <c r="F156" s="73" t="s">
        <v>65</v>
      </c>
      <c r="G156" s="74">
        <v>279</v>
      </c>
      <c r="H156" s="74">
        <v>64</v>
      </c>
    </row>
    <row r="157" spans="1:8" x14ac:dyDescent="0.25">
      <c r="A157" s="72">
        <v>77</v>
      </c>
      <c r="B157" s="73" t="s">
        <v>168</v>
      </c>
      <c r="C157" s="73" t="s">
        <v>170</v>
      </c>
      <c r="D157" s="73" t="s">
        <v>171</v>
      </c>
      <c r="E157" s="73" t="s">
        <v>66</v>
      </c>
      <c r="F157" s="73" t="s">
        <v>45</v>
      </c>
      <c r="G157" s="74">
        <v>120</v>
      </c>
      <c r="H157" s="74">
        <v>64</v>
      </c>
    </row>
    <row r="158" spans="1:8" x14ac:dyDescent="0.25">
      <c r="A158" s="75">
        <v>78</v>
      </c>
      <c r="B158" s="82" t="s">
        <v>168</v>
      </c>
      <c r="C158" s="82" t="s">
        <v>172</v>
      </c>
      <c r="D158" s="82" t="s">
        <v>173</v>
      </c>
      <c r="E158" s="82" t="s">
        <v>35</v>
      </c>
      <c r="F158" s="82" t="s">
        <v>35</v>
      </c>
      <c r="G158" s="83">
        <v>131</v>
      </c>
      <c r="H158" s="83">
        <v>64</v>
      </c>
    </row>
    <row r="159" spans="1:8" x14ac:dyDescent="0.25">
      <c r="A159" s="72">
        <v>99</v>
      </c>
      <c r="B159" s="73" t="s">
        <v>174</v>
      </c>
      <c r="C159" s="73" t="s">
        <v>175</v>
      </c>
      <c r="D159" s="73" t="s">
        <v>176</v>
      </c>
      <c r="E159" s="73" t="s">
        <v>38</v>
      </c>
      <c r="F159" s="73" t="s">
        <v>113</v>
      </c>
      <c r="G159" s="74">
        <v>161</v>
      </c>
      <c r="H159" s="74">
        <v>69</v>
      </c>
    </row>
    <row r="160" spans="1:8" x14ac:dyDescent="0.25">
      <c r="A160" s="72">
        <v>99</v>
      </c>
      <c r="B160" s="73" t="s">
        <v>174</v>
      </c>
      <c r="C160" s="73" t="s">
        <v>175</v>
      </c>
      <c r="D160" s="73" t="s">
        <v>176</v>
      </c>
      <c r="E160" s="73" t="s">
        <v>114</v>
      </c>
      <c r="F160" s="73" t="s">
        <v>57</v>
      </c>
      <c r="G160" s="74">
        <v>255</v>
      </c>
      <c r="H160" s="74">
        <v>69</v>
      </c>
    </row>
    <row r="161" spans="1:8" x14ac:dyDescent="0.25">
      <c r="A161" s="72">
        <v>99</v>
      </c>
      <c r="B161" s="73" t="s">
        <v>174</v>
      </c>
      <c r="C161" s="73" t="s">
        <v>175</v>
      </c>
      <c r="D161" s="73" t="s">
        <v>176</v>
      </c>
      <c r="E161" s="73" t="s">
        <v>58</v>
      </c>
      <c r="F161" s="73" t="s">
        <v>45</v>
      </c>
      <c r="G161" s="74">
        <v>161</v>
      </c>
      <c r="H161" s="74">
        <v>69</v>
      </c>
    </row>
    <row r="162" spans="1:8" x14ac:dyDescent="0.25">
      <c r="A162" s="75">
        <v>80</v>
      </c>
      <c r="B162" s="82" t="s">
        <v>174</v>
      </c>
      <c r="C162" s="82" t="s">
        <v>177</v>
      </c>
      <c r="D162" s="82" t="s">
        <v>178</v>
      </c>
      <c r="E162" s="82" t="s">
        <v>38</v>
      </c>
      <c r="F162" s="82" t="s">
        <v>179</v>
      </c>
      <c r="G162" s="83">
        <v>152</v>
      </c>
      <c r="H162" s="83">
        <v>64</v>
      </c>
    </row>
    <row r="163" spans="1:8" x14ac:dyDescent="0.25">
      <c r="A163" s="75">
        <v>80</v>
      </c>
      <c r="B163" s="82" t="s">
        <v>174</v>
      </c>
      <c r="C163" s="82" t="s">
        <v>177</v>
      </c>
      <c r="D163" s="82" t="s">
        <v>178</v>
      </c>
      <c r="E163" s="82" t="s">
        <v>180</v>
      </c>
      <c r="F163" s="82" t="s">
        <v>63</v>
      </c>
      <c r="G163" s="83">
        <v>222</v>
      </c>
      <c r="H163" s="83">
        <v>64</v>
      </c>
    </row>
    <row r="164" spans="1:8" x14ac:dyDescent="0.25">
      <c r="A164" s="75">
        <v>80</v>
      </c>
      <c r="B164" s="82" t="s">
        <v>174</v>
      </c>
      <c r="C164" s="82" t="s">
        <v>177</v>
      </c>
      <c r="D164" s="82" t="s">
        <v>178</v>
      </c>
      <c r="E164" s="82" t="s">
        <v>64</v>
      </c>
      <c r="F164" s="82" t="s">
        <v>45</v>
      </c>
      <c r="G164" s="83">
        <v>152</v>
      </c>
      <c r="H164" s="83">
        <v>64</v>
      </c>
    </row>
    <row r="165" spans="1:8" x14ac:dyDescent="0.25">
      <c r="A165" s="72">
        <v>81</v>
      </c>
      <c r="B165" s="73" t="s">
        <v>174</v>
      </c>
      <c r="C165" s="73" t="s">
        <v>181</v>
      </c>
      <c r="D165" s="73" t="s">
        <v>182</v>
      </c>
      <c r="E165" s="73" t="s">
        <v>38</v>
      </c>
      <c r="F165" s="73" t="s">
        <v>179</v>
      </c>
      <c r="G165" s="74">
        <v>163</v>
      </c>
      <c r="H165" s="74">
        <v>74</v>
      </c>
    </row>
    <row r="166" spans="1:8" x14ac:dyDescent="0.25">
      <c r="A166" s="72">
        <v>81</v>
      </c>
      <c r="B166" s="73" t="s">
        <v>174</v>
      </c>
      <c r="C166" s="73" t="s">
        <v>181</v>
      </c>
      <c r="D166" s="73" t="s">
        <v>182</v>
      </c>
      <c r="E166" s="73" t="s">
        <v>180</v>
      </c>
      <c r="F166" s="73" t="s">
        <v>63</v>
      </c>
      <c r="G166" s="74">
        <v>213</v>
      </c>
      <c r="H166" s="74">
        <v>74</v>
      </c>
    </row>
    <row r="167" spans="1:8" x14ac:dyDescent="0.25">
      <c r="A167" s="72">
        <v>81</v>
      </c>
      <c r="B167" s="73" t="s">
        <v>174</v>
      </c>
      <c r="C167" s="73" t="s">
        <v>181</v>
      </c>
      <c r="D167" s="73" t="s">
        <v>182</v>
      </c>
      <c r="E167" s="73" t="s">
        <v>64</v>
      </c>
      <c r="F167" s="73" t="s">
        <v>45</v>
      </c>
      <c r="G167" s="74">
        <v>163</v>
      </c>
      <c r="H167" s="74">
        <v>74</v>
      </c>
    </row>
    <row r="168" spans="1:8" x14ac:dyDescent="0.25">
      <c r="A168" s="75">
        <v>82</v>
      </c>
      <c r="B168" s="82" t="s">
        <v>174</v>
      </c>
      <c r="C168" s="82" t="s">
        <v>183</v>
      </c>
      <c r="D168" s="82" t="s">
        <v>184</v>
      </c>
      <c r="E168" s="82" t="s">
        <v>38</v>
      </c>
      <c r="F168" s="82" t="s">
        <v>179</v>
      </c>
      <c r="G168" s="83">
        <v>125</v>
      </c>
      <c r="H168" s="83">
        <v>69</v>
      </c>
    </row>
    <row r="169" spans="1:8" x14ac:dyDescent="0.25">
      <c r="A169" s="75">
        <v>82</v>
      </c>
      <c r="B169" s="82" t="s">
        <v>174</v>
      </c>
      <c r="C169" s="82" t="s">
        <v>183</v>
      </c>
      <c r="D169" s="82" t="s">
        <v>184</v>
      </c>
      <c r="E169" s="82" t="s">
        <v>180</v>
      </c>
      <c r="F169" s="82" t="s">
        <v>63</v>
      </c>
      <c r="G169" s="83">
        <v>170</v>
      </c>
      <c r="H169" s="83">
        <v>69</v>
      </c>
    </row>
    <row r="170" spans="1:8" x14ac:dyDescent="0.25">
      <c r="A170" s="75">
        <v>82</v>
      </c>
      <c r="B170" s="82" t="s">
        <v>174</v>
      </c>
      <c r="C170" s="82" t="s">
        <v>183</v>
      </c>
      <c r="D170" s="82" t="s">
        <v>184</v>
      </c>
      <c r="E170" s="82" t="s">
        <v>64</v>
      </c>
      <c r="F170" s="82" t="s">
        <v>43</v>
      </c>
      <c r="G170" s="83">
        <v>140</v>
      </c>
      <c r="H170" s="83">
        <v>69</v>
      </c>
    </row>
    <row r="171" spans="1:8" x14ac:dyDescent="0.25">
      <c r="A171" s="75">
        <v>82</v>
      </c>
      <c r="B171" s="82" t="s">
        <v>174</v>
      </c>
      <c r="C171" s="82" t="s">
        <v>183</v>
      </c>
      <c r="D171" s="82" t="s">
        <v>184</v>
      </c>
      <c r="E171" s="82" t="s">
        <v>44</v>
      </c>
      <c r="F171" s="82" t="s">
        <v>45</v>
      </c>
      <c r="G171" s="83">
        <v>125</v>
      </c>
      <c r="H171" s="83">
        <v>69</v>
      </c>
    </row>
    <row r="172" spans="1:8" x14ac:dyDescent="0.25">
      <c r="A172" s="72">
        <v>84</v>
      </c>
      <c r="B172" s="73" t="s">
        <v>174</v>
      </c>
      <c r="C172" s="73" t="s">
        <v>185</v>
      </c>
      <c r="D172" s="73" t="s">
        <v>186</v>
      </c>
      <c r="E172" s="73" t="s">
        <v>38</v>
      </c>
      <c r="F172" s="73" t="s">
        <v>47</v>
      </c>
      <c r="G172" s="74">
        <v>190</v>
      </c>
      <c r="H172" s="74">
        <v>69</v>
      </c>
    </row>
    <row r="173" spans="1:8" x14ac:dyDescent="0.25">
      <c r="A173" s="72">
        <v>84</v>
      </c>
      <c r="B173" s="73" t="s">
        <v>174</v>
      </c>
      <c r="C173" s="73" t="s">
        <v>185</v>
      </c>
      <c r="D173" s="73" t="s">
        <v>186</v>
      </c>
      <c r="E173" s="73" t="s">
        <v>48</v>
      </c>
      <c r="F173" s="73" t="s">
        <v>57</v>
      </c>
      <c r="G173" s="74">
        <v>250</v>
      </c>
      <c r="H173" s="74">
        <v>69</v>
      </c>
    </row>
    <row r="174" spans="1:8" x14ac:dyDescent="0.25">
      <c r="A174" s="72">
        <v>84</v>
      </c>
      <c r="B174" s="73" t="s">
        <v>174</v>
      </c>
      <c r="C174" s="73" t="s">
        <v>185</v>
      </c>
      <c r="D174" s="73" t="s">
        <v>186</v>
      </c>
      <c r="E174" s="73" t="s">
        <v>58</v>
      </c>
      <c r="F174" s="73" t="s">
        <v>45</v>
      </c>
      <c r="G174" s="74">
        <v>158</v>
      </c>
      <c r="H174" s="74">
        <v>69</v>
      </c>
    </row>
    <row r="175" spans="1:8" x14ac:dyDescent="0.25">
      <c r="A175" s="75">
        <v>85</v>
      </c>
      <c r="B175" s="82" t="s">
        <v>174</v>
      </c>
      <c r="C175" s="82" t="s">
        <v>187</v>
      </c>
      <c r="D175" s="82" t="s">
        <v>188</v>
      </c>
      <c r="E175" s="82" t="s">
        <v>38</v>
      </c>
      <c r="F175" s="82" t="s">
        <v>113</v>
      </c>
      <c r="G175" s="83">
        <v>138</v>
      </c>
      <c r="H175" s="83">
        <v>64</v>
      </c>
    </row>
    <row r="176" spans="1:8" x14ac:dyDescent="0.25">
      <c r="A176" s="75">
        <v>85</v>
      </c>
      <c r="B176" s="82" t="s">
        <v>174</v>
      </c>
      <c r="C176" s="82" t="s">
        <v>187</v>
      </c>
      <c r="D176" s="82" t="s">
        <v>188</v>
      </c>
      <c r="E176" s="82" t="s">
        <v>114</v>
      </c>
      <c r="F176" s="82" t="s">
        <v>179</v>
      </c>
      <c r="G176" s="83">
        <v>201</v>
      </c>
      <c r="H176" s="83">
        <v>64</v>
      </c>
    </row>
    <row r="177" spans="1:8" x14ac:dyDescent="0.25">
      <c r="A177" s="75">
        <v>85</v>
      </c>
      <c r="B177" s="82" t="s">
        <v>174</v>
      </c>
      <c r="C177" s="82" t="s">
        <v>187</v>
      </c>
      <c r="D177" s="82" t="s">
        <v>188</v>
      </c>
      <c r="E177" s="82" t="s">
        <v>180</v>
      </c>
      <c r="F177" s="82" t="s">
        <v>63</v>
      </c>
      <c r="G177" s="83">
        <v>252</v>
      </c>
      <c r="H177" s="83">
        <v>64</v>
      </c>
    </row>
    <row r="178" spans="1:8" x14ac:dyDescent="0.25">
      <c r="A178" s="75">
        <v>85</v>
      </c>
      <c r="B178" s="82" t="s">
        <v>174</v>
      </c>
      <c r="C178" s="82" t="s">
        <v>187</v>
      </c>
      <c r="D178" s="82" t="s">
        <v>188</v>
      </c>
      <c r="E178" s="82" t="s">
        <v>64</v>
      </c>
      <c r="F178" s="82" t="s">
        <v>45</v>
      </c>
      <c r="G178" s="83">
        <v>138</v>
      </c>
      <c r="H178" s="83">
        <v>64</v>
      </c>
    </row>
    <row r="179" spans="1:8" x14ac:dyDescent="0.25">
      <c r="A179" s="72">
        <v>83</v>
      </c>
      <c r="B179" s="73" t="s">
        <v>174</v>
      </c>
      <c r="C179" s="73" t="s">
        <v>189</v>
      </c>
      <c r="D179" s="73" t="s">
        <v>190</v>
      </c>
      <c r="E179" s="73" t="s">
        <v>38</v>
      </c>
      <c r="F179" s="73" t="s">
        <v>55</v>
      </c>
      <c r="G179" s="74">
        <v>186</v>
      </c>
      <c r="H179" s="74">
        <v>69</v>
      </c>
    </row>
    <row r="180" spans="1:8" x14ac:dyDescent="0.25">
      <c r="A180" s="72">
        <v>83</v>
      </c>
      <c r="B180" s="73" t="s">
        <v>174</v>
      </c>
      <c r="C180" s="73" t="s">
        <v>189</v>
      </c>
      <c r="D180" s="73" t="s">
        <v>190</v>
      </c>
      <c r="E180" s="73" t="s">
        <v>56</v>
      </c>
      <c r="F180" s="73" t="s">
        <v>39</v>
      </c>
      <c r="G180" s="74">
        <v>109</v>
      </c>
      <c r="H180" s="74">
        <v>69</v>
      </c>
    </row>
    <row r="181" spans="1:8" x14ac:dyDescent="0.25">
      <c r="A181" s="72">
        <v>83</v>
      </c>
      <c r="B181" s="73" t="s">
        <v>174</v>
      </c>
      <c r="C181" s="73" t="s">
        <v>189</v>
      </c>
      <c r="D181" s="73" t="s">
        <v>190</v>
      </c>
      <c r="E181" s="73" t="s">
        <v>40</v>
      </c>
      <c r="F181" s="73" t="s">
        <v>41</v>
      </c>
      <c r="G181" s="74">
        <v>191</v>
      </c>
      <c r="H181" s="74">
        <v>69</v>
      </c>
    </row>
    <row r="182" spans="1:8" x14ac:dyDescent="0.25">
      <c r="A182" s="72">
        <v>83</v>
      </c>
      <c r="B182" s="73" t="s">
        <v>174</v>
      </c>
      <c r="C182" s="73" t="s">
        <v>189</v>
      </c>
      <c r="D182" s="73" t="s">
        <v>190</v>
      </c>
      <c r="E182" s="73" t="s">
        <v>42</v>
      </c>
      <c r="F182" s="73" t="s">
        <v>43</v>
      </c>
      <c r="G182" s="74">
        <v>305</v>
      </c>
      <c r="H182" s="74">
        <v>69</v>
      </c>
    </row>
    <row r="183" spans="1:8" x14ac:dyDescent="0.25">
      <c r="A183" s="72">
        <v>83</v>
      </c>
      <c r="B183" s="73" t="s">
        <v>174</v>
      </c>
      <c r="C183" s="73" t="s">
        <v>189</v>
      </c>
      <c r="D183" s="73" t="s">
        <v>190</v>
      </c>
      <c r="E183" s="73" t="s">
        <v>44</v>
      </c>
      <c r="F183" s="73" t="s">
        <v>45</v>
      </c>
      <c r="G183" s="74">
        <v>186</v>
      </c>
      <c r="H183" s="74">
        <v>69</v>
      </c>
    </row>
    <row r="184" spans="1:8" x14ac:dyDescent="0.25">
      <c r="A184" s="75">
        <v>89</v>
      </c>
      <c r="B184" s="82" t="s">
        <v>174</v>
      </c>
      <c r="C184" s="82" t="s">
        <v>191</v>
      </c>
      <c r="D184" s="82" t="s">
        <v>109</v>
      </c>
      <c r="E184" s="82" t="s">
        <v>38</v>
      </c>
      <c r="F184" s="82" t="s">
        <v>39</v>
      </c>
      <c r="G184" s="83">
        <v>130</v>
      </c>
      <c r="H184" s="83">
        <v>59</v>
      </c>
    </row>
    <row r="185" spans="1:8" x14ac:dyDescent="0.25">
      <c r="A185" s="75">
        <v>89</v>
      </c>
      <c r="B185" s="82" t="s">
        <v>174</v>
      </c>
      <c r="C185" s="82" t="s">
        <v>191</v>
      </c>
      <c r="D185" s="82" t="s">
        <v>109</v>
      </c>
      <c r="E185" s="82" t="s">
        <v>40</v>
      </c>
      <c r="F185" s="82" t="s">
        <v>41</v>
      </c>
      <c r="G185" s="83">
        <v>166</v>
      </c>
      <c r="H185" s="83">
        <v>59</v>
      </c>
    </row>
    <row r="186" spans="1:8" x14ac:dyDescent="0.25">
      <c r="A186" s="75">
        <v>89</v>
      </c>
      <c r="B186" s="82" t="s">
        <v>174</v>
      </c>
      <c r="C186" s="82" t="s">
        <v>191</v>
      </c>
      <c r="D186" s="82" t="s">
        <v>109</v>
      </c>
      <c r="E186" s="82" t="s">
        <v>42</v>
      </c>
      <c r="F186" s="82" t="s">
        <v>43</v>
      </c>
      <c r="G186" s="83">
        <v>252</v>
      </c>
      <c r="H186" s="83">
        <v>59</v>
      </c>
    </row>
    <row r="187" spans="1:8" x14ac:dyDescent="0.25">
      <c r="A187" s="75">
        <v>89</v>
      </c>
      <c r="B187" s="82" t="s">
        <v>174</v>
      </c>
      <c r="C187" s="82" t="s">
        <v>191</v>
      </c>
      <c r="D187" s="82" t="s">
        <v>109</v>
      </c>
      <c r="E187" s="82" t="s">
        <v>44</v>
      </c>
      <c r="F187" s="82" t="s">
        <v>45</v>
      </c>
      <c r="G187" s="83">
        <v>130</v>
      </c>
      <c r="H187" s="83">
        <v>59</v>
      </c>
    </row>
    <row r="188" spans="1:8" x14ac:dyDescent="0.25">
      <c r="A188" s="72">
        <v>91</v>
      </c>
      <c r="B188" s="73" t="s">
        <v>174</v>
      </c>
      <c r="C188" s="73" t="s">
        <v>192</v>
      </c>
      <c r="D188" s="73" t="s">
        <v>193</v>
      </c>
      <c r="E188" s="73" t="s">
        <v>38</v>
      </c>
      <c r="F188" s="73" t="s">
        <v>113</v>
      </c>
      <c r="G188" s="74">
        <v>289</v>
      </c>
      <c r="H188" s="74">
        <v>69</v>
      </c>
    </row>
    <row r="189" spans="1:8" x14ac:dyDescent="0.25">
      <c r="A189" s="72">
        <v>91</v>
      </c>
      <c r="B189" s="73" t="s">
        <v>174</v>
      </c>
      <c r="C189" s="73" t="s">
        <v>192</v>
      </c>
      <c r="D189" s="73" t="s">
        <v>193</v>
      </c>
      <c r="E189" s="73" t="s">
        <v>114</v>
      </c>
      <c r="F189" s="73" t="s">
        <v>57</v>
      </c>
      <c r="G189" s="74">
        <v>429</v>
      </c>
      <c r="H189" s="74">
        <v>69</v>
      </c>
    </row>
    <row r="190" spans="1:8" x14ac:dyDescent="0.25">
      <c r="A190" s="72">
        <v>91</v>
      </c>
      <c r="B190" s="73" t="s">
        <v>174</v>
      </c>
      <c r="C190" s="73" t="s">
        <v>192</v>
      </c>
      <c r="D190" s="73" t="s">
        <v>193</v>
      </c>
      <c r="E190" s="73" t="s">
        <v>58</v>
      </c>
      <c r="F190" s="73" t="s">
        <v>43</v>
      </c>
      <c r="G190" s="74">
        <v>329</v>
      </c>
      <c r="H190" s="74">
        <v>69</v>
      </c>
    </row>
    <row r="191" spans="1:8" x14ac:dyDescent="0.25">
      <c r="A191" s="72">
        <v>91</v>
      </c>
      <c r="B191" s="73" t="s">
        <v>174</v>
      </c>
      <c r="C191" s="73" t="s">
        <v>192</v>
      </c>
      <c r="D191" s="73" t="s">
        <v>193</v>
      </c>
      <c r="E191" s="73" t="s">
        <v>44</v>
      </c>
      <c r="F191" s="73" t="s">
        <v>45</v>
      </c>
      <c r="G191" s="74">
        <v>255</v>
      </c>
      <c r="H191" s="74">
        <v>69</v>
      </c>
    </row>
    <row r="192" spans="1:8" x14ac:dyDescent="0.25">
      <c r="A192" s="75">
        <v>95</v>
      </c>
      <c r="B192" s="82" t="s">
        <v>174</v>
      </c>
      <c r="C192" s="82" t="s">
        <v>194</v>
      </c>
      <c r="D192" s="82" t="s">
        <v>195</v>
      </c>
      <c r="E192" s="82" t="s">
        <v>38</v>
      </c>
      <c r="F192" s="82" t="s">
        <v>113</v>
      </c>
      <c r="G192" s="83">
        <v>169</v>
      </c>
      <c r="H192" s="83">
        <v>69</v>
      </c>
    </row>
    <row r="193" spans="1:8" x14ac:dyDescent="0.25">
      <c r="A193" s="75">
        <v>95</v>
      </c>
      <c r="B193" s="82" t="s">
        <v>174</v>
      </c>
      <c r="C193" s="82" t="s">
        <v>194</v>
      </c>
      <c r="D193" s="82" t="s">
        <v>195</v>
      </c>
      <c r="E193" s="82" t="s">
        <v>114</v>
      </c>
      <c r="F193" s="82" t="s">
        <v>63</v>
      </c>
      <c r="G193" s="83">
        <v>215</v>
      </c>
      <c r="H193" s="83">
        <v>69</v>
      </c>
    </row>
    <row r="194" spans="1:8" x14ac:dyDescent="0.25">
      <c r="A194" s="75">
        <v>95</v>
      </c>
      <c r="B194" s="82" t="s">
        <v>174</v>
      </c>
      <c r="C194" s="82" t="s">
        <v>194</v>
      </c>
      <c r="D194" s="82" t="s">
        <v>195</v>
      </c>
      <c r="E194" s="82" t="s">
        <v>64</v>
      </c>
      <c r="F194" s="82" t="s">
        <v>41</v>
      </c>
      <c r="G194" s="83">
        <v>199</v>
      </c>
      <c r="H194" s="83">
        <v>69</v>
      </c>
    </row>
    <row r="195" spans="1:8" x14ac:dyDescent="0.25">
      <c r="A195" s="75">
        <v>95</v>
      </c>
      <c r="B195" s="82" t="s">
        <v>174</v>
      </c>
      <c r="C195" s="82" t="s">
        <v>194</v>
      </c>
      <c r="D195" s="82" t="s">
        <v>195</v>
      </c>
      <c r="E195" s="82" t="s">
        <v>42</v>
      </c>
      <c r="F195" s="82" t="s">
        <v>45</v>
      </c>
      <c r="G195" s="83">
        <v>142</v>
      </c>
      <c r="H195" s="83">
        <v>69</v>
      </c>
    </row>
    <row r="196" spans="1:8" x14ac:dyDescent="0.25">
      <c r="A196" s="72">
        <v>96</v>
      </c>
      <c r="B196" s="73" t="s">
        <v>174</v>
      </c>
      <c r="C196" s="73" t="s">
        <v>196</v>
      </c>
      <c r="D196" s="73" t="s">
        <v>197</v>
      </c>
      <c r="E196" s="73" t="s">
        <v>38</v>
      </c>
      <c r="F196" s="73" t="s">
        <v>113</v>
      </c>
      <c r="G196" s="74">
        <v>169</v>
      </c>
      <c r="H196" s="74">
        <v>69</v>
      </c>
    </row>
    <row r="197" spans="1:8" x14ac:dyDescent="0.25">
      <c r="A197" s="72">
        <v>96</v>
      </c>
      <c r="B197" s="73" t="s">
        <v>174</v>
      </c>
      <c r="C197" s="73" t="s">
        <v>196</v>
      </c>
      <c r="D197" s="73" t="s">
        <v>197</v>
      </c>
      <c r="E197" s="73" t="s">
        <v>114</v>
      </c>
      <c r="F197" s="73" t="s">
        <v>179</v>
      </c>
      <c r="G197" s="74">
        <v>246</v>
      </c>
      <c r="H197" s="74">
        <v>69</v>
      </c>
    </row>
    <row r="198" spans="1:8" x14ac:dyDescent="0.25">
      <c r="A198" s="72">
        <v>96</v>
      </c>
      <c r="B198" s="73" t="s">
        <v>174</v>
      </c>
      <c r="C198" s="73" t="s">
        <v>196</v>
      </c>
      <c r="D198" s="73" t="s">
        <v>197</v>
      </c>
      <c r="E198" s="73" t="s">
        <v>180</v>
      </c>
      <c r="F198" s="73" t="s">
        <v>57</v>
      </c>
      <c r="G198" s="74">
        <v>316</v>
      </c>
      <c r="H198" s="74">
        <v>69</v>
      </c>
    </row>
    <row r="199" spans="1:8" x14ac:dyDescent="0.25">
      <c r="A199" s="72">
        <v>96</v>
      </c>
      <c r="B199" s="73" t="s">
        <v>174</v>
      </c>
      <c r="C199" s="73" t="s">
        <v>196</v>
      </c>
      <c r="D199" s="73" t="s">
        <v>197</v>
      </c>
      <c r="E199" s="73" t="s">
        <v>58</v>
      </c>
      <c r="F199" s="73" t="s">
        <v>45</v>
      </c>
      <c r="G199" s="74">
        <v>169</v>
      </c>
      <c r="H199" s="74">
        <v>69</v>
      </c>
    </row>
    <row r="200" spans="1:8" x14ac:dyDescent="0.25">
      <c r="A200" s="75">
        <v>98</v>
      </c>
      <c r="B200" s="82" t="s">
        <v>174</v>
      </c>
      <c r="C200" s="82" t="s">
        <v>198</v>
      </c>
      <c r="D200" s="82" t="s">
        <v>199</v>
      </c>
      <c r="E200" s="82" t="s">
        <v>38</v>
      </c>
      <c r="F200" s="82" t="s">
        <v>47</v>
      </c>
      <c r="G200" s="83">
        <v>140</v>
      </c>
      <c r="H200" s="83">
        <v>69</v>
      </c>
    </row>
    <row r="201" spans="1:8" x14ac:dyDescent="0.25">
      <c r="A201" s="75">
        <v>98</v>
      </c>
      <c r="B201" s="82" t="s">
        <v>174</v>
      </c>
      <c r="C201" s="82" t="s">
        <v>198</v>
      </c>
      <c r="D201" s="82" t="s">
        <v>199</v>
      </c>
      <c r="E201" s="82" t="s">
        <v>48</v>
      </c>
      <c r="F201" s="82" t="s">
        <v>63</v>
      </c>
      <c r="G201" s="83">
        <v>170</v>
      </c>
      <c r="H201" s="83">
        <v>69</v>
      </c>
    </row>
    <row r="202" spans="1:8" x14ac:dyDescent="0.25">
      <c r="A202" s="75">
        <v>98</v>
      </c>
      <c r="B202" s="82" t="s">
        <v>174</v>
      </c>
      <c r="C202" s="82" t="s">
        <v>198</v>
      </c>
      <c r="D202" s="82" t="s">
        <v>199</v>
      </c>
      <c r="E202" s="82" t="s">
        <v>64</v>
      </c>
      <c r="F202" s="82" t="s">
        <v>45</v>
      </c>
      <c r="G202" s="83">
        <v>140</v>
      </c>
      <c r="H202" s="83">
        <v>69</v>
      </c>
    </row>
    <row r="203" spans="1:8" x14ac:dyDescent="0.25">
      <c r="A203" s="72">
        <v>100</v>
      </c>
      <c r="B203" s="73" t="s">
        <v>174</v>
      </c>
      <c r="C203" s="73" t="s">
        <v>200</v>
      </c>
      <c r="D203" s="73" t="s">
        <v>201</v>
      </c>
      <c r="E203" s="73" t="s">
        <v>38</v>
      </c>
      <c r="F203" s="73" t="s">
        <v>39</v>
      </c>
      <c r="G203" s="74">
        <v>146</v>
      </c>
      <c r="H203" s="74">
        <v>64</v>
      </c>
    </row>
    <row r="204" spans="1:8" x14ac:dyDescent="0.25">
      <c r="A204" s="72">
        <v>100</v>
      </c>
      <c r="B204" s="73" t="s">
        <v>174</v>
      </c>
      <c r="C204" s="73" t="s">
        <v>200</v>
      </c>
      <c r="D204" s="73" t="s">
        <v>201</v>
      </c>
      <c r="E204" s="73" t="s">
        <v>40</v>
      </c>
      <c r="F204" s="73" t="s">
        <v>41</v>
      </c>
      <c r="G204" s="74">
        <v>165</v>
      </c>
      <c r="H204" s="74">
        <v>64</v>
      </c>
    </row>
    <row r="205" spans="1:8" x14ac:dyDescent="0.25">
      <c r="A205" s="72">
        <v>100</v>
      </c>
      <c r="B205" s="73" t="s">
        <v>174</v>
      </c>
      <c r="C205" s="73" t="s">
        <v>200</v>
      </c>
      <c r="D205" s="73" t="s">
        <v>201</v>
      </c>
      <c r="E205" s="73" t="s">
        <v>42</v>
      </c>
      <c r="F205" s="73" t="s">
        <v>43</v>
      </c>
      <c r="G205" s="74">
        <v>258</v>
      </c>
      <c r="H205" s="74">
        <v>64</v>
      </c>
    </row>
    <row r="206" spans="1:8" x14ac:dyDescent="0.25">
      <c r="A206" s="72">
        <v>100</v>
      </c>
      <c r="B206" s="73" t="s">
        <v>174</v>
      </c>
      <c r="C206" s="73" t="s">
        <v>200</v>
      </c>
      <c r="D206" s="73" t="s">
        <v>201</v>
      </c>
      <c r="E206" s="73" t="s">
        <v>44</v>
      </c>
      <c r="F206" s="73" t="s">
        <v>45</v>
      </c>
      <c r="G206" s="74">
        <v>146</v>
      </c>
      <c r="H206" s="74">
        <v>64</v>
      </c>
    </row>
    <row r="207" spans="1:8" x14ac:dyDescent="0.25">
      <c r="A207" s="75">
        <v>101</v>
      </c>
      <c r="B207" s="82" t="s">
        <v>174</v>
      </c>
      <c r="C207" s="82" t="s">
        <v>202</v>
      </c>
      <c r="D207" s="82" t="s">
        <v>203</v>
      </c>
      <c r="E207" s="82" t="s">
        <v>38</v>
      </c>
      <c r="F207" s="82" t="s">
        <v>39</v>
      </c>
      <c r="G207" s="83">
        <v>133</v>
      </c>
      <c r="H207" s="83">
        <v>64</v>
      </c>
    </row>
    <row r="208" spans="1:8" x14ac:dyDescent="0.25">
      <c r="A208" s="75">
        <v>101</v>
      </c>
      <c r="B208" s="82" t="s">
        <v>174</v>
      </c>
      <c r="C208" s="82" t="s">
        <v>202</v>
      </c>
      <c r="D208" s="82" t="s">
        <v>203</v>
      </c>
      <c r="E208" s="82" t="s">
        <v>40</v>
      </c>
      <c r="F208" s="82" t="s">
        <v>41</v>
      </c>
      <c r="G208" s="83">
        <v>156</v>
      </c>
      <c r="H208" s="83">
        <v>64</v>
      </c>
    </row>
    <row r="209" spans="1:8" x14ac:dyDescent="0.25">
      <c r="A209" s="75">
        <v>101</v>
      </c>
      <c r="B209" s="82" t="s">
        <v>174</v>
      </c>
      <c r="C209" s="82" t="s">
        <v>202</v>
      </c>
      <c r="D209" s="82" t="s">
        <v>203</v>
      </c>
      <c r="E209" s="82" t="s">
        <v>42</v>
      </c>
      <c r="F209" s="82" t="s">
        <v>43</v>
      </c>
      <c r="G209" s="83">
        <v>214</v>
      </c>
      <c r="H209" s="83">
        <v>64</v>
      </c>
    </row>
    <row r="210" spans="1:8" x14ac:dyDescent="0.25">
      <c r="A210" s="75">
        <v>101</v>
      </c>
      <c r="B210" s="82" t="s">
        <v>174</v>
      </c>
      <c r="C210" s="82" t="s">
        <v>202</v>
      </c>
      <c r="D210" s="82" t="s">
        <v>203</v>
      </c>
      <c r="E210" s="82" t="s">
        <v>44</v>
      </c>
      <c r="F210" s="82" t="s">
        <v>45</v>
      </c>
      <c r="G210" s="83">
        <v>133</v>
      </c>
      <c r="H210" s="83">
        <v>64</v>
      </c>
    </row>
    <row r="211" spans="1:8" x14ac:dyDescent="0.25">
      <c r="A211" s="72">
        <v>102</v>
      </c>
      <c r="B211" s="73" t="s">
        <v>174</v>
      </c>
      <c r="C211" s="73" t="s">
        <v>204</v>
      </c>
      <c r="D211" s="73" t="s">
        <v>205</v>
      </c>
      <c r="E211" s="73" t="s">
        <v>38</v>
      </c>
      <c r="F211" s="73" t="s">
        <v>179</v>
      </c>
      <c r="G211" s="74">
        <v>163</v>
      </c>
      <c r="H211" s="74">
        <v>64</v>
      </c>
    </row>
    <row r="212" spans="1:8" x14ac:dyDescent="0.25">
      <c r="A212" s="72">
        <v>102</v>
      </c>
      <c r="B212" s="73" t="s">
        <v>174</v>
      </c>
      <c r="C212" s="73" t="s">
        <v>204</v>
      </c>
      <c r="D212" s="73" t="s">
        <v>205</v>
      </c>
      <c r="E212" s="73" t="s">
        <v>180</v>
      </c>
      <c r="F212" s="73" t="s">
        <v>63</v>
      </c>
      <c r="G212" s="74">
        <v>215</v>
      </c>
      <c r="H212" s="74">
        <v>64</v>
      </c>
    </row>
    <row r="213" spans="1:8" x14ac:dyDescent="0.25">
      <c r="A213" s="72">
        <v>102</v>
      </c>
      <c r="B213" s="73" t="s">
        <v>174</v>
      </c>
      <c r="C213" s="73" t="s">
        <v>204</v>
      </c>
      <c r="D213" s="73" t="s">
        <v>205</v>
      </c>
      <c r="E213" s="73" t="s">
        <v>64</v>
      </c>
      <c r="F213" s="73" t="s">
        <v>45</v>
      </c>
      <c r="G213" s="74">
        <v>107</v>
      </c>
      <c r="H213" s="74">
        <v>64</v>
      </c>
    </row>
    <row r="214" spans="1:8" x14ac:dyDescent="0.25">
      <c r="A214" s="75">
        <v>103</v>
      </c>
      <c r="B214" s="82" t="s">
        <v>174</v>
      </c>
      <c r="C214" s="82" t="s">
        <v>206</v>
      </c>
      <c r="D214" s="82" t="s">
        <v>206</v>
      </c>
      <c r="E214" s="82" t="s">
        <v>38</v>
      </c>
      <c r="F214" s="82" t="s">
        <v>179</v>
      </c>
      <c r="G214" s="83">
        <v>167</v>
      </c>
      <c r="H214" s="83">
        <v>69</v>
      </c>
    </row>
    <row r="215" spans="1:8" x14ac:dyDescent="0.25">
      <c r="A215" s="75">
        <v>103</v>
      </c>
      <c r="B215" s="82" t="s">
        <v>174</v>
      </c>
      <c r="C215" s="82" t="s">
        <v>206</v>
      </c>
      <c r="D215" s="82" t="s">
        <v>206</v>
      </c>
      <c r="E215" s="82" t="s">
        <v>180</v>
      </c>
      <c r="F215" s="82" t="s">
        <v>57</v>
      </c>
      <c r="G215" s="83">
        <v>211</v>
      </c>
      <c r="H215" s="83">
        <v>69</v>
      </c>
    </row>
    <row r="216" spans="1:8" x14ac:dyDescent="0.25">
      <c r="A216" s="75">
        <v>103</v>
      </c>
      <c r="B216" s="82" t="s">
        <v>174</v>
      </c>
      <c r="C216" s="82" t="s">
        <v>206</v>
      </c>
      <c r="D216" s="82" t="s">
        <v>206</v>
      </c>
      <c r="E216" s="82" t="s">
        <v>58</v>
      </c>
      <c r="F216" s="82" t="s">
        <v>45</v>
      </c>
      <c r="G216" s="83">
        <v>130</v>
      </c>
      <c r="H216" s="83">
        <v>69</v>
      </c>
    </row>
    <row r="217" spans="1:8" x14ac:dyDescent="0.25">
      <c r="A217" s="72">
        <v>104</v>
      </c>
      <c r="B217" s="73" t="s">
        <v>174</v>
      </c>
      <c r="C217" s="73" t="s">
        <v>207</v>
      </c>
      <c r="D217" s="73" t="s">
        <v>208</v>
      </c>
      <c r="E217" s="73" t="s">
        <v>38</v>
      </c>
      <c r="F217" s="73" t="s">
        <v>179</v>
      </c>
      <c r="G217" s="74">
        <v>123</v>
      </c>
      <c r="H217" s="74">
        <v>64</v>
      </c>
    </row>
    <row r="218" spans="1:8" x14ac:dyDescent="0.25">
      <c r="A218" s="72">
        <v>104</v>
      </c>
      <c r="B218" s="73" t="s">
        <v>174</v>
      </c>
      <c r="C218" s="73" t="s">
        <v>207</v>
      </c>
      <c r="D218" s="73" t="s">
        <v>208</v>
      </c>
      <c r="E218" s="73" t="s">
        <v>180</v>
      </c>
      <c r="F218" s="73" t="s">
        <v>63</v>
      </c>
      <c r="G218" s="74">
        <v>208</v>
      </c>
      <c r="H218" s="74">
        <v>64</v>
      </c>
    </row>
    <row r="219" spans="1:8" x14ac:dyDescent="0.25">
      <c r="A219" s="72">
        <v>104</v>
      </c>
      <c r="B219" s="73" t="s">
        <v>174</v>
      </c>
      <c r="C219" s="73" t="s">
        <v>207</v>
      </c>
      <c r="D219" s="73" t="s">
        <v>208</v>
      </c>
      <c r="E219" s="73" t="s">
        <v>64</v>
      </c>
      <c r="F219" s="73" t="s">
        <v>45</v>
      </c>
      <c r="G219" s="74">
        <v>123</v>
      </c>
      <c r="H219" s="74">
        <v>64</v>
      </c>
    </row>
    <row r="220" spans="1:8" x14ac:dyDescent="0.25">
      <c r="A220" s="75">
        <v>105</v>
      </c>
      <c r="B220" s="82" t="s">
        <v>174</v>
      </c>
      <c r="C220" s="82" t="s">
        <v>209</v>
      </c>
      <c r="D220" s="82" t="s">
        <v>210</v>
      </c>
      <c r="E220" s="82" t="s">
        <v>38</v>
      </c>
      <c r="F220" s="82" t="s">
        <v>113</v>
      </c>
      <c r="G220" s="83">
        <v>148</v>
      </c>
      <c r="H220" s="83">
        <v>69</v>
      </c>
    </row>
    <row r="221" spans="1:8" x14ac:dyDescent="0.25">
      <c r="A221" s="75">
        <v>105</v>
      </c>
      <c r="B221" s="82" t="s">
        <v>174</v>
      </c>
      <c r="C221" s="82" t="s">
        <v>209</v>
      </c>
      <c r="D221" s="82" t="s">
        <v>210</v>
      </c>
      <c r="E221" s="82" t="s">
        <v>114</v>
      </c>
      <c r="F221" s="82" t="s">
        <v>63</v>
      </c>
      <c r="G221" s="83">
        <v>168</v>
      </c>
      <c r="H221" s="83">
        <v>69</v>
      </c>
    </row>
    <row r="222" spans="1:8" x14ac:dyDescent="0.25">
      <c r="A222" s="75">
        <v>105</v>
      </c>
      <c r="B222" s="82" t="s">
        <v>174</v>
      </c>
      <c r="C222" s="82" t="s">
        <v>209</v>
      </c>
      <c r="D222" s="82" t="s">
        <v>210</v>
      </c>
      <c r="E222" s="82" t="s">
        <v>64</v>
      </c>
      <c r="F222" s="82" t="s">
        <v>45</v>
      </c>
      <c r="G222" s="83">
        <v>148</v>
      </c>
      <c r="H222" s="83">
        <v>69</v>
      </c>
    </row>
    <row r="223" spans="1:8" x14ac:dyDescent="0.25">
      <c r="A223" s="72">
        <v>106</v>
      </c>
      <c r="B223" s="73" t="s">
        <v>174</v>
      </c>
      <c r="C223" s="73" t="s">
        <v>211</v>
      </c>
      <c r="D223" s="73" t="s">
        <v>212</v>
      </c>
      <c r="E223" s="73" t="s">
        <v>38</v>
      </c>
      <c r="F223" s="73" t="s">
        <v>179</v>
      </c>
      <c r="G223" s="74">
        <v>132</v>
      </c>
      <c r="H223" s="74">
        <v>69</v>
      </c>
    </row>
    <row r="224" spans="1:8" x14ac:dyDescent="0.25">
      <c r="A224" s="72">
        <v>106</v>
      </c>
      <c r="B224" s="73" t="s">
        <v>174</v>
      </c>
      <c r="C224" s="73" t="s">
        <v>211</v>
      </c>
      <c r="D224" s="73" t="s">
        <v>212</v>
      </c>
      <c r="E224" s="73" t="s">
        <v>180</v>
      </c>
      <c r="F224" s="73" t="s">
        <v>63</v>
      </c>
      <c r="G224" s="74">
        <v>215</v>
      </c>
      <c r="H224" s="74">
        <v>69</v>
      </c>
    </row>
    <row r="225" spans="1:8" x14ac:dyDescent="0.25">
      <c r="A225" s="72">
        <v>106</v>
      </c>
      <c r="B225" s="73" t="s">
        <v>174</v>
      </c>
      <c r="C225" s="73" t="s">
        <v>211</v>
      </c>
      <c r="D225" s="73" t="s">
        <v>212</v>
      </c>
      <c r="E225" s="73" t="s">
        <v>64</v>
      </c>
      <c r="F225" s="73" t="s">
        <v>45</v>
      </c>
      <c r="G225" s="74">
        <v>132</v>
      </c>
      <c r="H225" s="74">
        <v>69</v>
      </c>
    </row>
    <row r="226" spans="1:8" x14ac:dyDescent="0.25">
      <c r="A226" s="75">
        <v>107</v>
      </c>
      <c r="B226" s="82" t="s">
        <v>174</v>
      </c>
      <c r="C226" s="82" t="s">
        <v>213</v>
      </c>
      <c r="D226" s="82" t="s">
        <v>214</v>
      </c>
      <c r="E226" s="82" t="s">
        <v>38</v>
      </c>
      <c r="F226" s="82" t="s">
        <v>47</v>
      </c>
      <c r="G226" s="83">
        <v>111</v>
      </c>
      <c r="H226" s="83">
        <v>64</v>
      </c>
    </row>
    <row r="227" spans="1:8" x14ac:dyDescent="0.25">
      <c r="A227" s="75">
        <v>107</v>
      </c>
      <c r="B227" s="82" t="s">
        <v>174</v>
      </c>
      <c r="C227" s="82" t="s">
        <v>213</v>
      </c>
      <c r="D227" s="82" t="s">
        <v>214</v>
      </c>
      <c r="E227" s="82" t="s">
        <v>48</v>
      </c>
      <c r="F227" s="82" t="s">
        <v>63</v>
      </c>
      <c r="G227" s="83">
        <v>148</v>
      </c>
      <c r="H227" s="83">
        <v>64</v>
      </c>
    </row>
    <row r="228" spans="1:8" x14ac:dyDescent="0.25">
      <c r="A228" s="75">
        <v>107</v>
      </c>
      <c r="B228" s="82" t="s">
        <v>174</v>
      </c>
      <c r="C228" s="82" t="s">
        <v>213</v>
      </c>
      <c r="D228" s="82" t="s">
        <v>214</v>
      </c>
      <c r="E228" s="82" t="s">
        <v>64</v>
      </c>
      <c r="F228" s="82" t="s">
        <v>45</v>
      </c>
      <c r="G228" s="83">
        <v>111</v>
      </c>
      <c r="H228" s="83">
        <v>64</v>
      </c>
    </row>
    <row r="229" spans="1:8" x14ac:dyDescent="0.25">
      <c r="A229" s="72">
        <v>108</v>
      </c>
      <c r="B229" s="73" t="s">
        <v>174</v>
      </c>
      <c r="C229" s="73" t="s">
        <v>215</v>
      </c>
      <c r="D229" s="73" t="s">
        <v>216</v>
      </c>
      <c r="E229" s="73" t="s">
        <v>38</v>
      </c>
      <c r="F229" s="73" t="s">
        <v>47</v>
      </c>
      <c r="G229" s="74">
        <v>145</v>
      </c>
      <c r="H229" s="74">
        <v>69</v>
      </c>
    </row>
    <row r="230" spans="1:8" x14ac:dyDescent="0.25">
      <c r="A230" s="72">
        <v>108</v>
      </c>
      <c r="B230" s="73" t="s">
        <v>174</v>
      </c>
      <c r="C230" s="73" t="s">
        <v>215</v>
      </c>
      <c r="D230" s="73" t="s">
        <v>216</v>
      </c>
      <c r="E230" s="73" t="s">
        <v>48</v>
      </c>
      <c r="F230" s="73" t="s">
        <v>57</v>
      </c>
      <c r="G230" s="74">
        <v>192</v>
      </c>
      <c r="H230" s="74">
        <v>69</v>
      </c>
    </row>
    <row r="231" spans="1:8" x14ac:dyDescent="0.25">
      <c r="A231" s="72">
        <v>108</v>
      </c>
      <c r="B231" s="73" t="s">
        <v>174</v>
      </c>
      <c r="C231" s="73" t="s">
        <v>215</v>
      </c>
      <c r="D231" s="73" t="s">
        <v>216</v>
      </c>
      <c r="E231" s="73" t="s">
        <v>58</v>
      </c>
      <c r="F231" s="73" t="s">
        <v>45</v>
      </c>
      <c r="G231" s="74">
        <v>145</v>
      </c>
      <c r="H231" s="74">
        <v>69</v>
      </c>
    </row>
    <row r="232" spans="1:8" x14ac:dyDescent="0.25">
      <c r="A232" s="75">
        <v>109</v>
      </c>
      <c r="B232" s="82" t="s">
        <v>174</v>
      </c>
      <c r="C232" s="82" t="s">
        <v>217</v>
      </c>
      <c r="D232" s="82" t="s">
        <v>218</v>
      </c>
      <c r="E232" s="82" t="s">
        <v>38</v>
      </c>
      <c r="F232" s="82" t="s">
        <v>113</v>
      </c>
      <c r="G232" s="83">
        <v>192</v>
      </c>
      <c r="H232" s="83">
        <v>69</v>
      </c>
    </row>
    <row r="233" spans="1:8" x14ac:dyDescent="0.25">
      <c r="A233" s="75">
        <v>109</v>
      </c>
      <c r="B233" s="82" t="s">
        <v>174</v>
      </c>
      <c r="C233" s="82" t="s">
        <v>217</v>
      </c>
      <c r="D233" s="82" t="s">
        <v>218</v>
      </c>
      <c r="E233" s="82" t="s">
        <v>114</v>
      </c>
      <c r="F233" s="82" t="s">
        <v>57</v>
      </c>
      <c r="G233" s="83">
        <v>294</v>
      </c>
      <c r="H233" s="83">
        <v>69</v>
      </c>
    </row>
    <row r="234" spans="1:8" x14ac:dyDescent="0.25">
      <c r="A234" s="75">
        <v>109</v>
      </c>
      <c r="B234" s="82" t="s">
        <v>174</v>
      </c>
      <c r="C234" s="82" t="s">
        <v>217</v>
      </c>
      <c r="D234" s="82" t="s">
        <v>218</v>
      </c>
      <c r="E234" s="82" t="s">
        <v>58</v>
      </c>
      <c r="F234" s="82" t="s">
        <v>45</v>
      </c>
      <c r="G234" s="83">
        <v>192</v>
      </c>
      <c r="H234" s="83">
        <v>69</v>
      </c>
    </row>
    <row r="235" spans="1:8" x14ac:dyDescent="0.25">
      <c r="A235" s="72">
        <v>110</v>
      </c>
      <c r="B235" s="73" t="s">
        <v>219</v>
      </c>
      <c r="C235" s="73" t="s">
        <v>220</v>
      </c>
      <c r="D235" s="73" t="s">
        <v>221</v>
      </c>
      <c r="E235" s="73" t="s">
        <v>35</v>
      </c>
      <c r="F235" s="73" t="s">
        <v>35</v>
      </c>
      <c r="G235" s="74">
        <v>120</v>
      </c>
      <c r="H235" s="74">
        <v>59</v>
      </c>
    </row>
    <row r="236" spans="1:8" x14ac:dyDescent="0.25">
      <c r="A236" s="75">
        <v>111</v>
      </c>
      <c r="B236" s="82" t="s">
        <v>219</v>
      </c>
      <c r="C236" s="82" t="s">
        <v>222</v>
      </c>
      <c r="D236" s="82" t="s">
        <v>702</v>
      </c>
      <c r="E236" s="82" t="s">
        <v>38</v>
      </c>
      <c r="F236" s="82" t="s">
        <v>47</v>
      </c>
      <c r="G236" s="83">
        <v>173</v>
      </c>
      <c r="H236" s="83">
        <v>74</v>
      </c>
    </row>
    <row r="237" spans="1:8" x14ac:dyDescent="0.25">
      <c r="A237" s="75">
        <v>111</v>
      </c>
      <c r="B237" s="82" t="s">
        <v>219</v>
      </c>
      <c r="C237" s="82" t="s">
        <v>222</v>
      </c>
      <c r="D237" s="82" t="s">
        <v>702</v>
      </c>
      <c r="E237" s="82" t="s">
        <v>48</v>
      </c>
      <c r="F237" s="82" t="s">
        <v>63</v>
      </c>
      <c r="G237" s="83">
        <v>199</v>
      </c>
      <c r="H237" s="83">
        <v>74</v>
      </c>
    </row>
    <row r="238" spans="1:8" x14ac:dyDescent="0.25">
      <c r="A238" s="75">
        <v>111</v>
      </c>
      <c r="B238" s="82" t="s">
        <v>219</v>
      </c>
      <c r="C238" s="82" t="s">
        <v>222</v>
      </c>
      <c r="D238" s="82" t="s">
        <v>702</v>
      </c>
      <c r="E238" s="82" t="s">
        <v>64</v>
      </c>
      <c r="F238" s="82" t="s">
        <v>45</v>
      </c>
      <c r="G238" s="83">
        <v>173</v>
      </c>
      <c r="H238" s="83">
        <v>74</v>
      </c>
    </row>
    <row r="239" spans="1:8" x14ac:dyDescent="0.25">
      <c r="A239" s="72">
        <v>413</v>
      </c>
      <c r="B239" s="73" t="s">
        <v>219</v>
      </c>
      <c r="C239" s="73" t="s">
        <v>223</v>
      </c>
      <c r="D239" s="73" t="s">
        <v>224</v>
      </c>
      <c r="E239" s="73" t="s">
        <v>35</v>
      </c>
      <c r="F239" s="73" t="s">
        <v>35</v>
      </c>
      <c r="G239" s="74">
        <v>117</v>
      </c>
      <c r="H239" s="74">
        <v>59</v>
      </c>
    </row>
    <row r="240" spans="1:8" x14ac:dyDescent="0.25">
      <c r="A240" s="75">
        <v>115</v>
      </c>
      <c r="B240" s="82" t="s">
        <v>219</v>
      </c>
      <c r="C240" s="82" t="s">
        <v>225</v>
      </c>
      <c r="D240" s="82" t="s">
        <v>226</v>
      </c>
      <c r="E240" s="82" t="s">
        <v>38</v>
      </c>
      <c r="F240" s="82" t="s">
        <v>39</v>
      </c>
      <c r="G240" s="83">
        <v>172</v>
      </c>
      <c r="H240" s="83">
        <v>79</v>
      </c>
    </row>
    <row r="241" spans="1:8" x14ac:dyDescent="0.25">
      <c r="A241" s="75">
        <v>115</v>
      </c>
      <c r="B241" s="82" t="s">
        <v>219</v>
      </c>
      <c r="C241" s="82" t="s">
        <v>225</v>
      </c>
      <c r="D241" s="82" t="s">
        <v>226</v>
      </c>
      <c r="E241" s="82" t="s">
        <v>40</v>
      </c>
      <c r="F241" s="82" t="s">
        <v>43</v>
      </c>
      <c r="G241" s="83">
        <v>224</v>
      </c>
      <c r="H241" s="83">
        <v>79</v>
      </c>
    </row>
    <row r="242" spans="1:8" x14ac:dyDescent="0.25">
      <c r="A242" s="75">
        <v>115</v>
      </c>
      <c r="B242" s="82" t="s">
        <v>219</v>
      </c>
      <c r="C242" s="82" t="s">
        <v>225</v>
      </c>
      <c r="D242" s="82" t="s">
        <v>226</v>
      </c>
      <c r="E242" s="82" t="s">
        <v>44</v>
      </c>
      <c r="F242" s="82" t="s">
        <v>45</v>
      </c>
      <c r="G242" s="83">
        <v>172</v>
      </c>
      <c r="H242" s="83">
        <v>79</v>
      </c>
    </row>
    <row r="243" spans="1:8" x14ac:dyDescent="0.25">
      <c r="A243" s="72">
        <v>494</v>
      </c>
      <c r="B243" s="73" t="s">
        <v>219</v>
      </c>
      <c r="C243" s="73" t="s">
        <v>703</v>
      </c>
      <c r="D243" s="73" t="s">
        <v>704</v>
      </c>
      <c r="E243" s="73" t="s">
        <v>35</v>
      </c>
      <c r="F243" s="73" t="s">
        <v>35</v>
      </c>
      <c r="G243" s="74">
        <v>121</v>
      </c>
      <c r="H243" s="74">
        <v>64</v>
      </c>
    </row>
    <row r="244" spans="1:8" x14ac:dyDescent="0.25">
      <c r="A244" s="75">
        <v>116</v>
      </c>
      <c r="B244" s="82" t="s">
        <v>219</v>
      </c>
      <c r="C244" s="82" t="s">
        <v>227</v>
      </c>
      <c r="D244" s="82" t="s">
        <v>228</v>
      </c>
      <c r="E244" s="82" t="s">
        <v>35</v>
      </c>
      <c r="F244" s="82" t="s">
        <v>35</v>
      </c>
      <c r="G244" s="83">
        <v>147</v>
      </c>
      <c r="H244" s="83">
        <v>69</v>
      </c>
    </row>
    <row r="245" spans="1:8" x14ac:dyDescent="0.25">
      <c r="A245" s="72">
        <v>476</v>
      </c>
      <c r="B245" s="73" t="s">
        <v>229</v>
      </c>
      <c r="C245" s="73" t="s">
        <v>230</v>
      </c>
      <c r="D245" s="73" t="s">
        <v>230</v>
      </c>
      <c r="E245" s="73" t="s">
        <v>35</v>
      </c>
      <c r="F245" s="73" t="s">
        <v>35</v>
      </c>
      <c r="G245" s="74">
        <v>111</v>
      </c>
      <c r="H245" s="74">
        <v>69</v>
      </c>
    </row>
    <row r="246" spans="1:8" x14ac:dyDescent="0.25">
      <c r="A246" s="75">
        <v>118</v>
      </c>
      <c r="B246" s="82" t="s">
        <v>229</v>
      </c>
      <c r="C246" s="82" t="s">
        <v>231</v>
      </c>
      <c r="D246" s="82" t="s">
        <v>232</v>
      </c>
      <c r="E246" s="82" t="s">
        <v>35</v>
      </c>
      <c r="F246" s="82" t="s">
        <v>35</v>
      </c>
      <c r="G246" s="83">
        <v>114</v>
      </c>
      <c r="H246" s="83">
        <v>64</v>
      </c>
    </row>
    <row r="247" spans="1:8" x14ac:dyDescent="0.25">
      <c r="A247" s="72">
        <v>495</v>
      </c>
      <c r="B247" s="73" t="s">
        <v>26</v>
      </c>
      <c r="C247" s="73" t="s">
        <v>767</v>
      </c>
      <c r="D247" s="73" t="s">
        <v>768</v>
      </c>
      <c r="E247" s="73" t="s">
        <v>35</v>
      </c>
      <c r="F247" s="73" t="s">
        <v>35</v>
      </c>
      <c r="G247" s="74">
        <v>165</v>
      </c>
      <c r="H247" s="74">
        <v>74</v>
      </c>
    </row>
    <row r="248" spans="1:8" x14ac:dyDescent="0.25">
      <c r="A248" s="75">
        <v>120</v>
      </c>
      <c r="B248" s="82" t="s">
        <v>26</v>
      </c>
      <c r="C248" s="82" t="s">
        <v>233</v>
      </c>
      <c r="D248" s="82" t="s">
        <v>234</v>
      </c>
      <c r="E248" s="82" t="s">
        <v>38</v>
      </c>
      <c r="F248" s="82" t="s">
        <v>41</v>
      </c>
      <c r="G248" s="83">
        <v>116</v>
      </c>
      <c r="H248" s="83">
        <v>64</v>
      </c>
    </row>
    <row r="249" spans="1:8" x14ac:dyDescent="0.25">
      <c r="A249" s="75">
        <v>120</v>
      </c>
      <c r="B249" s="82" t="s">
        <v>26</v>
      </c>
      <c r="C249" s="82" t="s">
        <v>233</v>
      </c>
      <c r="D249" s="82" t="s">
        <v>234</v>
      </c>
      <c r="E249" s="82" t="s">
        <v>42</v>
      </c>
      <c r="F249" s="82" t="s">
        <v>65</v>
      </c>
      <c r="G249" s="83">
        <v>185</v>
      </c>
      <c r="H249" s="83">
        <v>64</v>
      </c>
    </row>
    <row r="250" spans="1:8" x14ac:dyDescent="0.25">
      <c r="A250" s="75">
        <v>120</v>
      </c>
      <c r="B250" s="82" t="s">
        <v>26</v>
      </c>
      <c r="C250" s="82" t="s">
        <v>233</v>
      </c>
      <c r="D250" s="82" t="s">
        <v>234</v>
      </c>
      <c r="E250" s="82" t="s">
        <v>66</v>
      </c>
      <c r="F250" s="82" t="s">
        <v>45</v>
      </c>
      <c r="G250" s="83">
        <v>116</v>
      </c>
      <c r="H250" s="83">
        <v>64</v>
      </c>
    </row>
    <row r="251" spans="1:8" x14ac:dyDescent="0.25">
      <c r="A251" s="72">
        <v>122</v>
      </c>
      <c r="B251" s="73" t="s">
        <v>26</v>
      </c>
      <c r="C251" s="73" t="s">
        <v>235</v>
      </c>
      <c r="D251" s="73" t="s">
        <v>236</v>
      </c>
      <c r="E251" s="73" t="s">
        <v>38</v>
      </c>
      <c r="F251" s="73" t="s">
        <v>113</v>
      </c>
      <c r="G251" s="74">
        <v>183</v>
      </c>
      <c r="H251" s="74">
        <v>74</v>
      </c>
    </row>
    <row r="252" spans="1:8" x14ac:dyDescent="0.25">
      <c r="A252" s="72">
        <v>122</v>
      </c>
      <c r="B252" s="73" t="s">
        <v>26</v>
      </c>
      <c r="C252" s="73" t="s">
        <v>235</v>
      </c>
      <c r="D252" s="73" t="s">
        <v>236</v>
      </c>
      <c r="E252" s="73" t="s">
        <v>114</v>
      </c>
      <c r="F252" s="73" t="s">
        <v>63</v>
      </c>
      <c r="G252" s="74">
        <v>313</v>
      </c>
      <c r="H252" s="74">
        <v>74</v>
      </c>
    </row>
    <row r="253" spans="1:8" x14ac:dyDescent="0.25">
      <c r="A253" s="72">
        <v>122</v>
      </c>
      <c r="B253" s="73" t="s">
        <v>26</v>
      </c>
      <c r="C253" s="73" t="s">
        <v>235</v>
      </c>
      <c r="D253" s="73" t="s">
        <v>236</v>
      </c>
      <c r="E253" s="73" t="s">
        <v>64</v>
      </c>
      <c r="F253" s="73" t="s">
        <v>41</v>
      </c>
      <c r="G253" s="74">
        <v>154</v>
      </c>
      <c r="H253" s="74">
        <v>74</v>
      </c>
    </row>
    <row r="254" spans="1:8" x14ac:dyDescent="0.25">
      <c r="A254" s="72">
        <v>122</v>
      </c>
      <c r="B254" s="73" t="s">
        <v>26</v>
      </c>
      <c r="C254" s="73" t="s">
        <v>235</v>
      </c>
      <c r="D254" s="73" t="s">
        <v>236</v>
      </c>
      <c r="E254" s="73" t="s">
        <v>42</v>
      </c>
      <c r="F254" s="73" t="s">
        <v>45</v>
      </c>
      <c r="G254" s="74">
        <v>275</v>
      </c>
      <c r="H254" s="74">
        <v>74</v>
      </c>
    </row>
    <row r="255" spans="1:8" x14ac:dyDescent="0.25">
      <c r="A255" s="75">
        <v>422</v>
      </c>
      <c r="B255" s="82" t="s">
        <v>237</v>
      </c>
      <c r="C255" s="82" t="s">
        <v>238</v>
      </c>
      <c r="D255" s="82" t="s">
        <v>239</v>
      </c>
      <c r="E255" s="82" t="s">
        <v>35</v>
      </c>
      <c r="F255" s="82" t="s">
        <v>35</v>
      </c>
      <c r="G255" s="83">
        <v>113</v>
      </c>
      <c r="H255" s="83">
        <v>64</v>
      </c>
    </row>
    <row r="256" spans="1:8" x14ac:dyDescent="0.25">
      <c r="A256" s="72">
        <v>123</v>
      </c>
      <c r="B256" s="73" t="s">
        <v>237</v>
      </c>
      <c r="C256" s="73" t="s">
        <v>240</v>
      </c>
      <c r="D256" s="73" t="s">
        <v>241</v>
      </c>
      <c r="E256" s="73" t="s">
        <v>38</v>
      </c>
      <c r="F256" s="73" t="s">
        <v>113</v>
      </c>
      <c r="G256" s="74">
        <v>233</v>
      </c>
      <c r="H256" s="74">
        <v>79</v>
      </c>
    </row>
    <row r="257" spans="1:8" x14ac:dyDescent="0.25">
      <c r="A257" s="72">
        <v>123</v>
      </c>
      <c r="B257" s="73" t="s">
        <v>237</v>
      </c>
      <c r="C257" s="73" t="s">
        <v>240</v>
      </c>
      <c r="D257" s="73" t="s">
        <v>241</v>
      </c>
      <c r="E257" s="73" t="s">
        <v>114</v>
      </c>
      <c r="F257" s="73" t="s">
        <v>63</v>
      </c>
      <c r="G257" s="74">
        <v>146</v>
      </c>
      <c r="H257" s="74">
        <v>79</v>
      </c>
    </row>
    <row r="258" spans="1:8" x14ac:dyDescent="0.25">
      <c r="A258" s="72">
        <v>123</v>
      </c>
      <c r="B258" s="73" t="s">
        <v>237</v>
      </c>
      <c r="C258" s="73" t="s">
        <v>240</v>
      </c>
      <c r="D258" s="73" t="s">
        <v>241</v>
      </c>
      <c r="E258" s="73" t="s">
        <v>64</v>
      </c>
      <c r="F258" s="73" t="s">
        <v>88</v>
      </c>
      <c r="G258" s="74">
        <v>216</v>
      </c>
      <c r="H258" s="74">
        <v>79</v>
      </c>
    </row>
    <row r="259" spans="1:8" x14ac:dyDescent="0.25">
      <c r="A259" s="72">
        <v>123</v>
      </c>
      <c r="B259" s="73" t="s">
        <v>237</v>
      </c>
      <c r="C259" s="73" t="s">
        <v>240</v>
      </c>
      <c r="D259" s="73" t="s">
        <v>241</v>
      </c>
      <c r="E259" s="73" t="s">
        <v>89</v>
      </c>
      <c r="F259" s="73" t="s">
        <v>65</v>
      </c>
      <c r="G259" s="74">
        <v>213</v>
      </c>
      <c r="H259" s="74">
        <v>79</v>
      </c>
    </row>
    <row r="260" spans="1:8" x14ac:dyDescent="0.25">
      <c r="A260" s="72">
        <v>123</v>
      </c>
      <c r="B260" s="73" t="s">
        <v>237</v>
      </c>
      <c r="C260" s="73" t="s">
        <v>240</v>
      </c>
      <c r="D260" s="73" t="s">
        <v>241</v>
      </c>
      <c r="E260" s="73" t="s">
        <v>66</v>
      </c>
      <c r="F260" s="73" t="s">
        <v>45</v>
      </c>
      <c r="G260" s="74">
        <v>233</v>
      </c>
      <c r="H260" s="74">
        <v>79</v>
      </c>
    </row>
    <row r="261" spans="1:8" x14ac:dyDescent="0.25">
      <c r="A261" s="75">
        <v>462</v>
      </c>
      <c r="B261" s="82" t="s">
        <v>237</v>
      </c>
      <c r="C261" s="82" t="s">
        <v>705</v>
      </c>
      <c r="D261" s="82" t="s">
        <v>706</v>
      </c>
      <c r="E261" s="82" t="s">
        <v>35</v>
      </c>
      <c r="F261" s="82" t="s">
        <v>35</v>
      </c>
      <c r="G261" s="83">
        <v>150</v>
      </c>
      <c r="H261" s="83">
        <v>64</v>
      </c>
    </row>
    <row r="262" spans="1:8" x14ac:dyDescent="0.25">
      <c r="A262" s="72">
        <v>124</v>
      </c>
      <c r="B262" s="73" t="s">
        <v>237</v>
      </c>
      <c r="C262" s="73" t="s">
        <v>242</v>
      </c>
      <c r="D262" s="73" t="s">
        <v>774</v>
      </c>
      <c r="E262" s="73" t="s">
        <v>35</v>
      </c>
      <c r="F262" s="73" t="s">
        <v>35</v>
      </c>
      <c r="G262" s="74">
        <v>114</v>
      </c>
      <c r="H262" s="74">
        <v>64</v>
      </c>
    </row>
    <row r="263" spans="1:8" x14ac:dyDescent="0.25">
      <c r="A263" s="75">
        <v>127</v>
      </c>
      <c r="B263" s="82" t="s">
        <v>243</v>
      </c>
      <c r="C263" s="82" t="s">
        <v>244</v>
      </c>
      <c r="D263" s="82" t="s">
        <v>193</v>
      </c>
      <c r="E263" s="82" t="s">
        <v>38</v>
      </c>
      <c r="F263" s="82" t="s">
        <v>57</v>
      </c>
      <c r="G263" s="83">
        <v>108</v>
      </c>
      <c r="H263" s="83">
        <v>64</v>
      </c>
    </row>
    <row r="264" spans="1:8" x14ac:dyDescent="0.25">
      <c r="A264" s="75">
        <v>127</v>
      </c>
      <c r="B264" s="82" t="s">
        <v>243</v>
      </c>
      <c r="C264" s="82" t="s">
        <v>244</v>
      </c>
      <c r="D264" s="82" t="s">
        <v>193</v>
      </c>
      <c r="E264" s="82" t="s">
        <v>58</v>
      </c>
      <c r="F264" s="82" t="s">
        <v>65</v>
      </c>
      <c r="G264" s="83">
        <v>133</v>
      </c>
      <c r="H264" s="83">
        <v>64</v>
      </c>
    </row>
    <row r="265" spans="1:8" x14ac:dyDescent="0.25">
      <c r="A265" s="75">
        <v>127</v>
      </c>
      <c r="B265" s="82" t="s">
        <v>243</v>
      </c>
      <c r="C265" s="82" t="s">
        <v>244</v>
      </c>
      <c r="D265" s="82" t="s">
        <v>193</v>
      </c>
      <c r="E265" s="82" t="s">
        <v>66</v>
      </c>
      <c r="F265" s="82" t="s">
        <v>45</v>
      </c>
      <c r="G265" s="83">
        <v>108</v>
      </c>
      <c r="H265" s="83">
        <v>64</v>
      </c>
    </row>
    <row r="266" spans="1:8" x14ac:dyDescent="0.25">
      <c r="A266" s="72">
        <v>129</v>
      </c>
      <c r="B266" s="73" t="s">
        <v>243</v>
      </c>
      <c r="C266" s="73" t="s">
        <v>245</v>
      </c>
      <c r="D266" s="73" t="s">
        <v>246</v>
      </c>
      <c r="E266" s="73" t="s">
        <v>35</v>
      </c>
      <c r="F266" s="73" t="s">
        <v>35</v>
      </c>
      <c r="G266" s="74">
        <v>108</v>
      </c>
      <c r="H266" s="74">
        <v>64</v>
      </c>
    </row>
    <row r="267" spans="1:8" x14ac:dyDescent="0.25">
      <c r="A267" s="75">
        <v>130</v>
      </c>
      <c r="B267" s="82" t="s">
        <v>243</v>
      </c>
      <c r="C267" s="82" t="s">
        <v>249</v>
      </c>
      <c r="D267" s="82" t="s">
        <v>250</v>
      </c>
      <c r="E267" s="82" t="s">
        <v>35</v>
      </c>
      <c r="F267" s="82" t="s">
        <v>35</v>
      </c>
      <c r="G267" s="83">
        <v>127</v>
      </c>
      <c r="H267" s="83">
        <v>69</v>
      </c>
    </row>
    <row r="268" spans="1:8" x14ac:dyDescent="0.25">
      <c r="A268" s="72">
        <v>131</v>
      </c>
      <c r="B268" s="73" t="s">
        <v>243</v>
      </c>
      <c r="C268" s="73" t="s">
        <v>251</v>
      </c>
      <c r="D268" s="73" t="s">
        <v>252</v>
      </c>
      <c r="E268" s="73" t="s">
        <v>38</v>
      </c>
      <c r="F268" s="73" t="s">
        <v>43</v>
      </c>
      <c r="G268" s="74">
        <v>111</v>
      </c>
      <c r="H268" s="74">
        <v>64</v>
      </c>
    </row>
    <row r="269" spans="1:8" x14ac:dyDescent="0.25">
      <c r="A269" s="72">
        <v>131</v>
      </c>
      <c r="B269" s="73" t="s">
        <v>243</v>
      </c>
      <c r="C269" s="73" t="s">
        <v>251</v>
      </c>
      <c r="D269" s="73" t="s">
        <v>252</v>
      </c>
      <c r="E269" s="73" t="s">
        <v>44</v>
      </c>
      <c r="F269" s="73" t="s">
        <v>45</v>
      </c>
      <c r="G269" s="74">
        <v>135</v>
      </c>
      <c r="H269" s="74">
        <v>64</v>
      </c>
    </row>
    <row r="270" spans="1:8" x14ac:dyDescent="0.25">
      <c r="A270" s="75">
        <v>137</v>
      </c>
      <c r="B270" s="82" t="s">
        <v>253</v>
      </c>
      <c r="C270" s="82" t="s">
        <v>254</v>
      </c>
      <c r="D270" s="82" t="s">
        <v>255</v>
      </c>
      <c r="E270" s="82" t="s">
        <v>35</v>
      </c>
      <c r="F270" s="82" t="s">
        <v>35</v>
      </c>
      <c r="G270" s="83">
        <v>126</v>
      </c>
      <c r="H270" s="83">
        <v>64</v>
      </c>
    </row>
    <row r="271" spans="1:8" x14ac:dyDescent="0.25">
      <c r="A271" s="72">
        <v>139</v>
      </c>
      <c r="B271" s="73" t="s">
        <v>258</v>
      </c>
      <c r="C271" s="73" t="s">
        <v>259</v>
      </c>
      <c r="D271" s="73" t="s">
        <v>259</v>
      </c>
      <c r="E271" s="73" t="s">
        <v>35</v>
      </c>
      <c r="F271" s="73" t="s">
        <v>35</v>
      </c>
      <c r="G271" s="74">
        <v>114</v>
      </c>
      <c r="H271" s="74">
        <v>64</v>
      </c>
    </row>
    <row r="272" spans="1:8" x14ac:dyDescent="0.25">
      <c r="A272" s="75">
        <v>436</v>
      </c>
      <c r="B272" s="82" t="s">
        <v>258</v>
      </c>
      <c r="C272" s="82" t="s">
        <v>260</v>
      </c>
      <c r="D272" s="82" t="s">
        <v>260</v>
      </c>
      <c r="E272" s="82" t="s">
        <v>35</v>
      </c>
      <c r="F272" s="82" t="s">
        <v>35</v>
      </c>
      <c r="G272" s="83">
        <v>156</v>
      </c>
      <c r="H272" s="83">
        <v>74</v>
      </c>
    </row>
    <row r="273" spans="1:8" x14ac:dyDescent="0.25">
      <c r="A273" s="72">
        <v>140</v>
      </c>
      <c r="B273" s="73" t="s">
        <v>258</v>
      </c>
      <c r="C273" s="73" t="s">
        <v>261</v>
      </c>
      <c r="D273" s="73" t="s">
        <v>262</v>
      </c>
      <c r="E273" s="73" t="s">
        <v>35</v>
      </c>
      <c r="F273" s="73" t="s">
        <v>35</v>
      </c>
      <c r="G273" s="74">
        <v>116</v>
      </c>
      <c r="H273" s="74">
        <v>64</v>
      </c>
    </row>
    <row r="274" spans="1:8" x14ac:dyDescent="0.25">
      <c r="A274" s="75">
        <v>141</v>
      </c>
      <c r="B274" s="82" t="s">
        <v>258</v>
      </c>
      <c r="C274" s="82" t="s">
        <v>263</v>
      </c>
      <c r="D274" s="82" t="s">
        <v>264</v>
      </c>
      <c r="E274" s="82" t="s">
        <v>38</v>
      </c>
      <c r="F274" s="82" t="s">
        <v>55</v>
      </c>
      <c r="G274" s="83">
        <v>137</v>
      </c>
      <c r="H274" s="83">
        <v>64</v>
      </c>
    </row>
    <row r="275" spans="1:8" x14ac:dyDescent="0.25">
      <c r="A275" s="75">
        <v>141</v>
      </c>
      <c r="B275" s="82" t="s">
        <v>258</v>
      </c>
      <c r="C275" s="82" t="s">
        <v>263</v>
      </c>
      <c r="D275" s="82" t="s">
        <v>264</v>
      </c>
      <c r="E275" s="82" t="s">
        <v>56</v>
      </c>
      <c r="F275" s="82" t="s">
        <v>179</v>
      </c>
      <c r="G275" s="83">
        <v>115</v>
      </c>
      <c r="H275" s="83">
        <v>64</v>
      </c>
    </row>
    <row r="276" spans="1:8" x14ac:dyDescent="0.25">
      <c r="A276" s="75">
        <v>141</v>
      </c>
      <c r="B276" s="82" t="s">
        <v>258</v>
      </c>
      <c r="C276" s="82" t="s">
        <v>263</v>
      </c>
      <c r="D276" s="82" t="s">
        <v>264</v>
      </c>
      <c r="E276" s="82" t="s">
        <v>180</v>
      </c>
      <c r="F276" s="82" t="s">
        <v>41</v>
      </c>
      <c r="G276" s="83">
        <v>149</v>
      </c>
      <c r="H276" s="83">
        <v>64</v>
      </c>
    </row>
    <row r="277" spans="1:8" x14ac:dyDescent="0.25">
      <c r="A277" s="75">
        <v>141</v>
      </c>
      <c r="B277" s="82" t="s">
        <v>258</v>
      </c>
      <c r="C277" s="82" t="s">
        <v>263</v>
      </c>
      <c r="D277" s="82" t="s">
        <v>264</v>
      </c>
      <c r="E277" s="82" t="s">
        <v>42</v>
      </c>
      <c r="F277" s="82" t="s">
        <v>45</v>
      </c>
      <c r="G277" s="83">
        <v>137</v>
      </c>
      <c r="H277" s="83">
        <v>64</v>
      </c>
    </row>
    <row r="278" spans="1:8" x14ac:dyDescent="0.25">
      <c r="A278" s="72">
        <v>478</v>
      </c>
      <c r="B278" s="73" t="s">
        <v>265</v>
      </c>
      <c r="C278" s="73" t="s">
        <v>266</v>
      </c>
      <c r="D278" s="73" t="s">
        <v>267</v>
      </c>
      <c r="E278" s="73" t="s">
        <v>35</v>
      </c>
      <c r="F278" s="73" t="s">
        <v>35</v>
      </c>
      <c r="G278" s="74">
        <v>109</v>
      </c>
      <c r="H278" s="74">
        <v>64</v>
      </c>
    </row>
    <row r="279" spans="1:8" x14ac:dyDescent="0.25">
      <c r="A279" s="75">
        <v>144</v>
      </c>
      <c r="B279" s="82" t="s">
        <v>265</v>
      </c>
      <c r="C279" s="82" t="s">
        <v>270</v>
      </c>
      <c r="D279" s="82" t="s">
        <v>707</v>
      </c>
      <c r="E279" s="82" t="s">
        <v>38</v>
      </c>
      <c r="F279" s="82" t="s">
        <v>179</v>
      </c>
      <c r="G279" s="83">
        <v>162</v>
      </c>
      <c r="H279" s="83">
        <v>74</v>
      </c>
    </row>
    <row r="280" spans="1:8" x14ac:dyDescent="0.25">
      <c r="A280" s="75">
        <v>144</v>
      </c>
      <c r="B280" s="82" t="s">
        <v>265</v>
      </c>
      <c r="C280" s="82" t="s">
        <v>270</v>
      </c>
      <c r="D280" s="82" t="s">
        <v>707</v>
      </c>
      <c r="E280" s="82" t="s">
        <v>180</v>
      </c>
      <c r="F280" s="82" t="s">
        <v>41</v>
      </c>
      <c r="G280" s="83">
        <v>184</v>
      </c>
      <c r="H280" s="83">
        <v>74</v>
      </c>
    </row>
    <row r="281" spans="1:8" x14ac:dyDescent="0.25">
      <c r="A281" s="75">
        <v>144</v>
      </c>
      <c r="B281" s="82" t="s">
        <v>265</v>
      </c>
      <c r="C281" s="82" t="s">
        <v>270</v>
      </c>
      <c r="D281" s="82" t="s">
        <v>707</v>
      </c>
      <c r="E281" s="82" t="s">
        <v>42</v>
      </c>
      <c r="F281" s="82" t="s">
        <v>65</v>
      </c>
      <c r="G281" s="83">
        <v>143</v>
      </c>
      <c r="H281" s="83">
        <v>74</v>
      </c>
    </row>
    <row r="282" spans="1:8" x14ac:dyDescent="0.25">
      <c r="A282" s="75">
        <v>144</v>
      </c>
      <c r="B282" s="82" t="s">
        <v>265</v>
      </c>
      <c r="C282" s="82" t="s">
        <v>270</v>
      </c>
      <c r="D282" s="82" t="s">
        <v>707</v>
      </c>
      <c r="E282" s="82" t="s">
        <v>66</v>
      </c>
      <c r="F282" s="82" t="s">
        <v>45</v>
      </c>
      <c r="G282" s="83">
        <v>162</v>
      </c>
      <c r="H282" s="83">
        <v>74</v>
      </c>
    </row>
    <row r="283" spans="1:8" x14ac:dyDescent="0.25">
      <c r="A283" s="72">
        <v>147</v>
      </c>
      <c r="B283" s="73" t="s">
        <v>271</v>
      </c>
      <c r="C283" s="73" t="s">
        <v>272</v>
      </c>
      <c r="D283" s="73" t="s">
        <v>273</v>
      </c>
      <c r="E283" s="73" t="s">
        <v>35</v>
      </c>
      <c r="F283" s="73" t="s">
        <v>35</v>
      </c>
      <c r="G283" s="74">
        <v>126</v>
      </c>
      <c r="H283" s="74">
        <v>64</v>
      </c>
    </row>
    <row r="284" spans="1:8" x14ac:dyDescent="0.25">
      <c r="A284" s="75">
        <v>148</v>
      </c>
      <c r="B284" s="82" t="s">
        <v>271</v>
      </c>
      <c r="C284" s="82" t="s">
        <v>274</v>
      </c>
      <c r="D284" s="82" t="s">
        <v>275</v>
      </c>
      <c r="E284" s="82" t="s">
        <v>38</v>
      </c>
      <c r="F284" s="82" t="s">
        <v>55</v>
      </c>
      <c r="G284" s="83">
        <v>322</v>
      </c>
      <c r="H284" s="83">
        <v>79</v>
      </c>
    </row>
    <row r="285" spans="1:8" x14ac:dyDescent="0.25">
      <c r="A285" s="75">
        <v>148</v>
      </c>
      <c r="B285" s="82" t="s">
        <v>271</v>
      </c>
      <c r="C285" s="82" t="s">
        <v>274</v>
      </c>
      <c r="D285" s="82" t="s">
        <v>275</v>
      </c>
      <c r="E285" s="82" t="s">
        <v>56</v>
      </c>
      <c r="F285" s="82" t="s">
        <v>39</v>
      </c>
      <c r="G285" s="83">
        <v>197</v>
      </c>
      <c r="H285" s="83">
        <v>79</v>
      </c>
    </row>
    <row r="286" spans="1:8" x14ac:dyDescent="0.25">
      <c r="A286" s="75">
        <v>148</v>
      </c>
      <c r="B286" s="82" t="s">
        <v>271</v>
      </c>
      <c r="C286" s="82" t="s">
        <v>274</v>
      </c>
      <c r="D286" s="82" t="s">
        <v>275</v>
      </c>
      <c r="E286" s="82" t="s">
        <v>40</v>
      </c>
      <c r="F286" s="82" t="s">
        <v>88</v>
      </c>
      <c r="G286" s="83">
        <v>281</v>
      </c>
      <c r="H286" s="83">
        <v>79</v>
      </c>
    </row>
    <row r="287" spans="1:8" x14ac:dyDescent="0.25">
      <c r="A287" s="75">
        <v>148</v>
      </c>
      <c r="B287" s="82" t="s">
        <v>271</v>
      </c>
      <c r="C287" s="82" t="s">
        <v>274</v>
      </c>
      <c r="D287" s="82" t="s">
        <v>275</v>
      </c>
      <c r="E287" s="82" t="s">
        <v>89</v>
      </c>
      <c r="F287" s="82" t="s">
        <v>65</v>
      </c>
      <c r="G287" s="83">
        <v>274</v>
      </c>
      <c r="H287" s="83">
        <v>79</v>
      </c>
    </row>
    <row r="288" spans="1:8" x14ac:dyDescent="0.25">
      <c r="A288" s="75">
        <v>148</v>
      </c>
      <c r="B288" s="82" t="s">
        <v>271</v>
      </c>
      <c r="C288" s="82" t="s">
        <v>274</v>
      </c>
      <c r="D288" s="82" t="s">
        <v>275</v>
      </c>
      <c r="E288" s="82" t="s">
        <v>66</v>
      </c>
      <c r="F288" s="82" t="s">
        <v>45</v>
      </c>
      <c r="G288" s="83">
        <v>322</v>
      </c>
      <c r="H288" s="83">
        <v>79</v>
      </c>
    </row>
    <row r="289" spans="1:8" x14ac:dyDescent="0.25">
      <c r="A289" s="72">
        <v>149</v>
      </c>
      <c r="B289" s="73" t="s">
        <v>271</v>
      </c>
      <c r="C289" s="73" t="s">
        <v>276</v>
      </c>
      <c r="D289" s="73" t="s">
        <v>277</v>
      </c>
      <c r="E289" s="73" t="s">
        <v>38</v>
      </c>
      <c r="F289" s="73" t="s">
        <v>55</v>
      </c>
      <c r="G289" s="74">
        <v>168</v>
      </c>
      <c r="H289" s="74">
        <v>69</v>
      </c>
    </row>
    <row r="290" spans="1:8" x14ac:dyDescent="0.25">
      <c r="A290" s="72">
        <v>149</v>
      </c>
      <c r="B290" s="73" t="s">
        <v>271</v>
      </c>
      <c r="C290" s="73" t="s">
        <v>276</v>
      </c>
      <c r="D290" s="73" t="s">
        <v>277</v>
      </c>
      <c r="E290" s="73" t="s">
        <v>56</v>
      </c>
      <c r="F290" s="73" t="s">
        <v>57</v>
      </c>
      <c r="G290" s="74">
        <v>142</v>
      </c>
      <c r="H290" s="74">
        <v>69</v>
      </c>
    </row>
    <row r="291" spans="1:8" x14ac:dyDescent="0.25">
      <c r="A291" s="72">
        <v>149</v>
      </c>
      <c r="B291" s="73" t="s">
        <v>271</v>
      </c>
      <c r="C291" s="73" t="s">
        <v>276</v>
      </c>
      <c r="D291" s="73" t="s">
        <v>277</v>
      </c>
      <c r="E291" s="73" t="s">
        <v>58</v>
      </c>
      <c r="F291" s="73" t="s">
        <v>45</v>
      </c>
      <c r="G291" s="74">
        <v>168</v>
      </c>
      <c r="H291" s="74">
        <v>69</v>
      </c>
    </row>
    <row r="292" spans="1:8" x14ac:dyDescent="0.25">
      <c r="A292" s="75">
        <v>150</v>
      </c>
      <c r="B292" s="82" t="s">
        <v>271</v>
      </c>
      <c r="C292" s="82" t="s">
        <v>278</v>
      </c>
      <c r="D292" s="82" t="s">
        <v>279</v>
      </c>
      <c r="E292" s="82" t="s">
        <v>38</v>
      </c>
      <c r="F292" s="82" t="s">
        <v>57</v>
      </c>
      <c r="G292" s="83">
        <v>171</v>
      </c>
      <c r="H292" s="83">
        <v>69</v>
      </c>
    </row>
    <row r="293" spans="1:8" x14ac:dyDescent="0.25">
      <c r="A293" s="75">
        <v>150</v>
      </c>
      <c r="B293" s="82" t="s">
        <v>271</v>
      </c>
      <c r="C293" s="82" t="s">
        <v>278</v>
      </c>
      <c r="D293" s="82" t="s">
        <v>279</v>
      </c>
      <c r="E293" s="82" t="s">
        <v>58</v>
      </c>
      <c r="F293" s="82" t="s">
        <v>88</v>
      </c>
      <c r="G293" s="83">
        <v>231</v>
      </c>
      <c r="H293" s="83">
        <v>69</v>
      </c>
    </row>
    <row r="294" spans="1:8" x14ac:dyDescent="0.25">
      <c r="A294" s="75">
        <v>150</v>
      </c>
      <c r="B294" s="82" t="s">
        <v>271</v>
      </c>
      <c r="C294" s="82" t="s">
        <v>278</v>
      </c>
      <c r="D294" s="82" t="s">
        <v>279</v>
      </c>
      <c r="E294" s="82" t="s">
        <v>89</v>
      </c>
      <c r="F294" s="82" t="s">
        <v>65</v>
      </c>
      <c r="G294" s="83">
        <v>383</v>
      </c>
      <c r="H294" s="83">
        <v>69</v>
      </c>
    </row>
    <row r="295" spans="1:8" x14ac:dyDescent="0.25">
      <c r="A295" s="75">
        <v>150</v>
      </c>
      <c r="B295" s="82" t="s">
        <v>271</v>
      </c>
      <c r="C295" s="82" t="s">
        <v>278</v>
      </c>
      <c r="D295" s="82" t="s">
        <v>279</v>
      </c>
      <c r="E295" s="82" t="s">
        <v>66</v>
      </c>
      <c r="F295" s="82" t="s">
        <v>45</v>
      </c>
      <c r="G295" s="83">
        <v>171</v>
      </c>
      <c r="H295" s="83">
        <v>69</v>
      </c>
    </row>
    <row r="296" spans="1:8" x14ac:dyDescent="0.25">
      <c r="A296" s="72">
        <v>151</v>
      </c>
      <c r="B296" s="73" t="s">
        <v>271</v>
      </c>
      <c r="C296" s="73" t="s">
        <v>280</v>
      </c>
      <c r="D296" s="73" t="s">
        <v>281</v>
      </c>
      <c r="E296" s="73" t="s">
        <v>38</v>
      </c>
      <c r="F296" s="73" t="s">
        <v>88</v>
      </c>
      <c r="G296" s="74">
        <v>132</v>
      </c>
      <c r="H296" s="74">
        <v>69</v>
      </c>
    </row>
    <row r="297" spans="1:8" x14ac:dyDescent="0.25">
      <c r="A297" s="72">
        <v>151</v>
      </c>
      <c r="B297" s="73" t="s">
        <v>271</v>
      </c>
      <c r="C297" s="73" t="s">
        <v>280</v>
      </c>
      <c r="D297" s="73" t="s">
        <v>281</v>
      </c>
      <c r="E297" s="73" t="s">
        <v>89</v>
      </c>
      <c r="F297" s="73" t="s">
        <v>65</v>
      </c>
      <c r="G297" s="74">
        <v>232</v>
      </c>
      <c r="H297" s="74">
        <v>69</v>
      </c>
    </row>
    <row r="298" spans="1:8" x14ac:dyDescent="0.25">
      <c r="A298" s="72">
        <v>151</v>
      </c>
      <c r="B298" s="73" t="s">
        <v>271</v>
      </c>
      <c r="C298" s="73" t="s">
        <v>280</v>
      </c>
      <c r="D298" s="73" t="s">
        <v>281</v>
      </c>
      <c r="E298" s="73" t="s">
        <v>66</v>
      </c>
      <c r="F298" s="73" t="s">
        <v>45</v>
      </c>
      <c r="G298" s="74">
        <v>132</v>
      </c>
      <c r="H298" s="74">
        <v>69</v>
      </c>
    </row>
    <row r="299" spans="1:8" x14ac:dyDescent="0.25">
      <c r="A299" s="75">
        <v>152</v>
      </c>
      <c r="B299" s="82" t="s">
        <v>271</v>
      </c>
      <c r="C299" s="82" t="s">
        <v>282</v>
      </c>
      <c r="D299" s="82" t="s">
        <v>283</v>
      </c>
      <c r="E299" s="82" t="s">
        <v>38</v>
      </c>
      <c r="F299" s="82" t="s">
        <v>41</v>
      </c>
      <c r="G299" s="83">
        <v>202</v>
      </c>
      <c r="H299" s="83">
        <v>79</v>
      </c>
    </row>
    <row r="300" spans="1:8" x14ac:dyDescent="0.25">
      <c r="A300" s="75">
        <v>152</v>
      </c>
      <c r="B300" s="82" t="s">
        <v>271</v>
      </c>
      <c r="C300" s="82" t="s">
        <v>282</v>
      </c>
      <c r="D300" s="82" t="s">
        <v>283</v>
      </c>
      <c r="E300" s="82" t="s">
        <v>42</v>
      </c>
      <c r="F300" s="82" t="s">
        <v>45</v>
      </c>
      <c r="G300" s="83">
        <v>411</v>
      </c>
      <c r="H300" s="83">
        <v>79</v>
      </c>
    </row>
    <row r="301" spans="1:8" x14ac:dyDescent="0.25">
      <c r="A301" s="72">
        <v>153</v>
      </c>
      <c r="B301" s="73" t="s">
        <v>271</v>
      </c>
      <c r="C301" s="73" t="s">
        <v>284</v>
      </c>
      <c r="D301" s="73" t="s">
        <v>284</v>
      </c>
      <c r="E301" s="73" t="s">
        <v>38</v>
      </c>
      <c r="F301" s="73" t="s">
        <v>41</v>
      </c>
      <c r="G301" s="74">
        <v>217</v>
      </c>
      <c r="H301" s="74">
        <v>79</v>
      </c>
    </row>
    <row r="302" spans="1:8" x14ac:dyDescent="0.25">
      <c r="A302" s="72">
        <v>153</v>
      </c>
      <c r="B302" s="73" t="s">
        <v>271</v>
      </c>
      <c r="C302" s="73" t="s">
        <v>284</v>
      </c>
      <c r="D302" s="73" t="s">
        <v>284</v>
      </c>
      <c r="E302" s="73" t="s">
        <v>42</v>
      </c>
      <c r="F302" s="73" t="s">
        <v>45</v>
      </c>
      <c r="G302" s="74">
        <v>459</v>
      </c>
      <c r="H302" s="74">
        <v>79</v>
      </c>
    </row>
    <row r="303" spans="1:8" x14ac:dyDescent="0.25">
      <c r="A303" s="75">
        <v>154</v>
      </c>
      <c r="B303" s="82" t="s">
        <v>271</v>
      </c>
      <c r="C303" s="82" t="s">
        <v>285</v>
      </c>
      <c r="D303" s="82" t="s">
        <v>286</v>
      </c>
      <c r="E303" s="82" t="s">
        <v>35</v>
      </c>
      <c r="F303" s="82" t="s">
        <v>35</v>
      </c>
      <c r="G303" s="83">
        <v>146</v>
      </c>
      <c r="H303" s="83">
        <v>69</v>
      </c>
    </row>
    <row r="304" spans="1:8" x14ac:dyDescent="0.25">
      <c r="A304" s="72">
        <v>155</v>
      </c>
      <c r="B304" s="73" t="s">
        <v>271</v>
      </c>
      <c r="C304" s="73" t="s">
        <v>287</v>
      </c>
      <c r="D304" s="73" t="s">
        <v>288</v>
      </c>
      <c r="E304" s="73" t="s">
        <v>38</v>
      </c>
      <c r="F304" s="73" t="s">
        <v>41</v>
      </c>
      <c r="G304" s="74">
        <v>131</v>
      </c>
      <c r="H304" s="74">
        <v>64</v>
      </c>
    </row>
    <row r="305" spans="1:8" x14ac:dyDescent="0.25">
      <c r="A305" s="72">
        <v>155</v>
      </c>
      <c r="B305" s="73" t="s">
        <v>271</v>
      </c>
      <c r="C305" s="73" t="s">
        <v>287</v>
      </c>
      <c r="D305" s="73" t="s">
        <v>288</v>
      </c>
      <c r="E305" s="73" t="s">
        <v>42</v>
      </c>
      <c r="F305" s="73" t="s">
        <v>65</v>
      </c>
      <c r="G305" s="74">
        <v>160</v>
      </c>
      <c r="H305" s="74">
        <v>64</v>
      </c>
    </row>
    <row r="306" spans="1:8" x14ac:dyDescent="0.25">
      <c r="A306" s="72">
        <v>155</v>
      </c>
      <c r="B306" s="73" t="s">
        <v>271</v>
      </c>
      <c r="C306" s="73" t="s">
        <v>287</v>
      </c>
      <c r="D306" s="73" t="s">
        <v>288</v>
      </c>
      <c r="E306" s="73" t="s">
        <v>66</v>
      </c>
      <c r="F306" s="73" t="s">
        <v>45</v>
      </c>
      <c r="G306" s="74">
        <v>131</v>
      </c>
      <c r="H306" s="74">
        <v>64</v>
      </c>
    </row>
    <row r="307" spans="1:8" x14ac:dyDescent="0.25">
      <c r="A307" s="75">
        <v>156</v>
      </c>
      <c r="B307" s="82" t="s">
        <v>271</v>
      </c>
      <c r="C307" s="82" t="s">
        <v>289</v>
      </c>
      <c r="D307" s="82" t="s">
        <v>290</v>
      </c>
      <c r="E307" s="82" t="s">
        <v>35</v>
      </c>
      <c r="F307" s="82" t="s">
        <v>35</v>
      </c>
      <c r="G307" s="83">
        <v>120</v>
      </c>
      <c r="H307" s="83">
        <v>69</v>
      </c>
    </row>
    <row r="308" spans="1:8" x14ac:dyDescent="0.25">
      <c r="A308" s="72">
        <v>157</v>
      </c>
      <c r="B308" s="73" t="s">
        <v>271</v>
      </c>
      <c r="C308" s="73" t="s">
        <v>291</v>
      </c>
      <c r="D308" s="73" t="s">
        <v>292</v>
      </c>
      <c r="E308" s="73" t="s">
        <v>35</v>
      </c>
      <c r="F308" s="73" t="s">
        <v>35</v>
      </c>
      <c r="G308" s="74">
        <v>150</v>
      </c>
      <c r="H308" s="74">
        <v>69</v>
      </c>
    </row>
    <row r="309" spans="1:8" x14ac:dyDescent="0.25">
      <c r="A309" s="75">
        <v>158</v>
      </c>
      <c r="B309" s="82" t="s">
        <v>271</v>
      </c>
      <c r="C309" s="82" t="s">
        <v>293</v>
      </c>
      <c r="D309" s="82" t="s">
        <v>294</v>
      </c>
      <c r="E309" s="82" t="s">
        <v>35</v>
      </c>
      <c r="F309" s="82" t="s">
        <v>35</v>
      </c>
      <c r="G309" s="83">
        <v>122</v>
      </c>
      <c r="H309" s="83">
        <v>64</v>
      </c>
    </row>
    <row r="310" spans="1:8" x14ac:dyDescent="0.25">
      <c r="A310" s="72">
        <v>160</v>
      </c>
      <c r="B310" s="73" t="s">
        <v>271</v>
      </c>
      <c r="C310" s="73" t="s">
        <v>295</v>
      </c>
      <c r="D310" s="73" t="s">
        <v>295</v>
      </c>
      <c r="E310" s="73" t="s">
        <v>35</v>
      </c>
      <c r="F310" s="73" t="s">
        <v>35</v>
      </c>
      <c r="G310" s="74">
        <v>130</v>
      </c>
      <c r="H310" s="74">
        <v>69</v>
      </c>
    </row>
    <row r="311" spans="1:8" x14ac:dyDescent="0.25">
      <c r="A311" s="75">
        <v>161</v>
      </c>
      <c r="B311" s="82" t="s">
        <v>296</v>
      </c>
      <c r="C311" s="82" t="s">
        <v>297</v>
      </c>
      <c r="D311" s="82" t="s">
        <v>298</v>
      </c>
      <c r="E311" s="82" t="s">
        <v>35</v>
      </c>
      <c r="F311" s="82" t="s">
        <v>35</v>
      </c>
      <c r="G311" s="83">
        <v>108</v>
      </c>
      <c r="H311" s="83">
        <v>64</v>
      </c>
    </row>
    <row r="312" spans="1:8" x14ac:dyDescent="0.25">
      <c r="A312" s="72">
        <v>162</v>
      </c>
      <c r="B312" s="73" t="s">
        <v>296</v>
      </c>
      <c r="C312" s="73" t="s">
        <v>299</v>
      </c>
      <c r="D312" s="73" t="s">
        <v>300</v>
      </c>
      <c r="E312" s="73" t="s">
        <v>38</v>
      </c>
      <c r="F312" s="73" t="s">
        <v>55</v>
      </c>
      <c r="G312" s="74">
        <v>147</v>
      </c>
      <c r="H312" s="74">
        <v>69</v>
      </c>
    </row>
    <row r="313" spans="1:8" x14ac:dyDescent="0.25">
      <c r="A313" s="72">
        <v>162</v>
      </c>
      <c r="B313" s="73" t="s">
        <v>296</v>
      </c>
      <c r="C313" s="73" t="s">
        <v>299</v>
      </c>
      <c r="D313" s="73" t="s">
        <v>300</v>
      </c>
      <c r="E313" s="73" t="s">
        <v>56</v>
      </c>
      <c r="F313" s="73" t="s">
        <v>57</v>
      </c>
      <c r="G313" s="74">
        <v>115</v>
      </c>
      <c r="H313" s="74">
        <v>69</v>
      </c>
    </row>
    <row r="314" spans="1:8" x14ac:dyDescent="0.25">
      <c r="A314" s="72">
        <v>162</v>
      </c>
      <c r="B314" s="73" t="s">
        <v>296</v>
      </c>
      <c r="C314" s="73" t="s">
        <v>299</v>
      </c>
      <c r="D314" s="73" t="s">
        <v>300</v>
      </c>
      <c r="E314" s="73" t="s">
        <v>58</v>
      </c>
      <c r="F314" s="73" t="s">
        <v>45</v>
      </c>
      <c r="G314" s="74">
        <v>147</v>
      </c>
      <c r="H314" s="74">
        <v>69</v>
      </c>
    </row>
    <row r="315" spans="1:8" x14ac:dyDescent="0.25">
      <c r="A315" s="75">
        <v>163</v>
      </c>
      <c r="B315" s="82" t="s">
        <v>296</v>
      </c>
      <c r="C315" s="82" t="s">
        <v>301</v>
      </c>
      <c r="D315" s="82" t="s">
        <v>301</v>
      </c>
      <c r="E315" s="82" t="s">
        <v>38</v>
      </c>
      <c r="F315" s="82" t="s">
        <v>39</v>
      </c>
      <c r="G315" s="83">
        <v>137</v>
      </c>
      <c r="H315" s="83">
        <v>69</v>
      </c>
    </row>
    <row r="316" spans="1:8" x14ac:dyDescent="0.25">
      <c r="A316" s="75">
        <v>163</v>
      </c>
      <c r="B316" s="82" t="s">
        <v>296</v>
      </c>
      <c r="C316" s="82" t="s">
        <v>301</v>
      </c>
      <c r="D316" s="82" t="s">
        <v>301</v>
      </c>
      <c r="E316" s="82" t="s">
        <v>40</v>
      </c>
      <c r="F316" s="82" t="s">
        <v>88</v>
      </c>
      <c r="G316" s="83">
        <v>151</v>
      </c>
      <c r="H316" s="83">
        <v>69</v>
      </c>
    </row>
    <row r="317" spans="1:8" x14ac:dyDescent="0.25">
      <c r="A317" s="75">
        <v>163</v>
      </c>
      <c r="B317" s="82" t="s">
        <v>296</v>
      </c>
      <c r="C317" s="82" t="s">
        <v>301</v>
      </c>
      <c r="D317" s="82" t="s">
        <v>301</v>
      </c>
      <c r="E317" s="82" t="s">
        <v>89</v>
      </c>
      <c r="F317" s="82" t="s">
        <v>45</v>
      </c>
      <c r="G317" s="83">
        <v>137</v>
      </c>
      <c r="H317" s="83">
        <v>69</v>
      </c>
    </row>
    <row r="318" spans="1:8" x14ac:dyDescent="0.25">
      <c r="A318" s="72">
        <v>164</v>
      </c>
      <c r="B318" s="73" t="s">
        <v>296</v>
      </c>
      <c r="C318" s="73" t="s">
        <v>304</v>
      </c>
      <c r="D318" s="73" t="s">
        <v>305</v>
      </c>
      <c r="E318" s="73" t="s">
        <v>38</v>
      </c>
      <c r="F318" s="73" t="s">
        <v>41</v>
      </c>
      <c r="G318" s="74">
        <v>139</v>
      </c>
      <c r="H318" s="74">
        <v>64</v>
      </c>
    </row>
    <row r="319" spans="1:8" x14ac:dyDescent="0.25">
      <c r="A319" s="72">
        <v>164</v>
      </c>
      <c r="B319" s="73" t="s">
        <v>296</v>
      </c>
      <c r="C319" s="73" t="s">
        <v>304</v>
      </c>
      <c r="D319" s="73" t="s">
        <v>305</v>
      </c>
      <c r="E319" s="73" t="s">
        <v>42</v>
      </c>
      <c r="F319" s="73" t="s">
        <v>65</v>
      </c>
      <c r="G319" s="74">
        <v>194</v>
      </c>
      <c r="H319" s="74">
        <v>64</v>
      </c>
    </row>
    <row r="320" spans="1:8" x14ac:dyDescent="0.25">
      <c r="A320" s="72">
        <v>164</v>
      </c>
      <c r="B320" s="73" t="s">
        <v>296</v>
      </c>
      <c r="C320" s="73" t="s">
        <v>304</v>
      </c>
      <c r="D320" s="73" t="s">
        <v>305</v>
      </c>
      <c r="E320" s="73" t="s">
        <v>66</v>
      </c>
      <c r="F320" s="73" t="s">
        <v>45</v>
      </c>
      <c r="G320" s="74">
        <v>139</v>
      </c>
      <c r="H320" s="74">
        <v>64</v>
      </c>
    </row>
    <row r="321" spans="1:8" x14ac:dyDescent="0.25">
      <c r="A321" s="75">
        <v>473</v>
      </c>
      <c r="B321" s="82" t="s">
        <v>296</v>
      </c>
      <c r="C321" s="82" t="s">
        <v>306</v>
      </c>
      <c r="D321" s="82" t="s">
        <v>307</v>
      </c>
      <c r="E321" s="82" t="s">
        <v>35</v>
      </c>
      <c r="F321" s="82" t="s">
        <v>35</v>
      </c>
      <c r="G321" s="83">
        <v>137</v>
      </c>
      <c r="H321" s="83">
        <v>64</v>
      </c>
    </row>
    <row r="322" spans="1:8" x14ac:dyDescent="0.25">
      <c r="A322" s="72">
        <v>165</v>
      </c>
      <c r="B322" s="73" t="s">
        <v>296</v>
      </c>
      <c r="C322" s="73" t="s">
        <v>308</v>
      </c>
      <c r="D322" s="73" t="s">
        <v>309</v>
      </c>
      <c r="E322" s="73" t="s">
        <v>35</v>
      </c>
      <c r="F322" s="73" t="s">
        <v>35</v>
      </c>
      <c r="G322" s="74">
        <v>111</v>
      </c>
      <c r="H322" s="74">
        <v>69</v>
      </c>
    </row>
    <row r="323" spans="1:8" x14ac:dyDescent="0.25">
      <c r="A323" s="75">
        <v>170</v>
      </c>
      <c r="B323" s="82" t="s">
        <v>296</v>
      </c>
      <c r="C323" s="82" t="s">
        <v>311</v>
      </c>
      <c r="D323" s="82" t="s">
        <v>295</v>
      </c>
      <c r="E323" s="82" t="s">
        <v>38</v>
      </c>
      <c r="F323" s="82" t="s">
        <v>88</v>
      </c>
      <c r="G323" s="83">
        <v>141</v>
      </c>
      <c r="H323" s="83">
        <v>69</v>
      </c>
    </row>
    <row r="324" spans="1:8" x14ac:dyDescent="0.25">
      <c r="A324" s="75">
        <v>170</v>
      </c>
      <c r="B324" s="82" t="s">
        <v>296</v>
      </c>
      <c r="C324" s="82" t="s">
        <v>311</v>
      </c>
      <c r="D324" s="82" t="s">
        <v>295</v>
      </c>
      <c r="E324" s="82" t="s">
        <v>89</v>
      </c>
      <c r="F324" s="82" t="s">
        <v>65</v>
      </c>
      <c r="G324" s="83">
        <v>325</v>
      </c>
      <c r="H324" s="83">
        <v>69</v>
      </c>
    </row>
    <row r="325" spans="1:8" x14ac:dyDescent="0.25">
      <c r="A325" s="75">
        <v>170</v>
      </c>
      <c r="B325" s="82" t="s">
        <v>296</v>
      </c>
      <c r="C325" s="82" t="s">
        <v>311</v>
      </c>
      <c r="D325" s="82" t="s">
        <v>295</v>
      </c>
      <c r="E325" s="82" t="s">
        <v>66</v>
      </c>
      <c r="F325" s="82" t="s">
        <v>45</v>
      </c>
      <c r="G325" s="83">
        <v>141</v>
      </c>
      <c r="H325" s="83">
        <v>69</v>
      </c>
    </row>
    <row r="326" spans="1:8" x14ac:dyDescent="0.25">
      <c r="A326" s="72">
        <v>171</v>
      </c>
      <c r="B326" s="73" t="s">
        <v>312</v>
      </c>
      <c r="C326" s="73" t="s">
        <v>708</v>
      </c>
      <c r="D326" s="73" t="s">
        <v>709</v>
      </c>
      <c r="E326" s="73" t="s">
        <v>38</v>
      </c>
      <c r="F326" s="73" t="s">
        <v>55</v>
      </c>
      <c r="G326" s="74">
        <v>254</v>
      </c>
      <c r="H326" s="74">
        <v>74</v>
      </c>
    </row>
    <row r="327" spans="1:8" x14ac:dyDescent="0.25">
      <c r="A327" s="72">
        <v>171</v>
      </c>
      <c r="B327" s="73" t="s">
        <v>312</v>
      </c>
      <c r="C327" s="73" t="s">
        <v>708</v>
      </c>
      <c r="D327" s="73" t="s">
        <v>709</v>
      </c>
      <c r="E327" s="73" t="s">
        <v>56</v>
      </c>
      <c r="F327" s="73" t="s">
        <v>88</v>
      </c>
      <c r="G327" s="74">
        <v>164</v>
      </c>
      <c r="H327" s="74">
        <v>74</v>
      </c>
    </row>
    <row r="328" spans="1:8" x14ac:dyDescent="0.25">
      <c r="A328" s="72">
        <v>171</v>
      </c>
      <c r="B328" s="73" t="s">
        <v>312</v>
      </c>
      <c r="C328" s="73" t="s">
        <v>708</v>
      </c>
      <c r="D328" s="73" t="s">
        <v>709</v>
      </c>
      <c r="E328" s="73" t="s">
        <v>89</v>
      </c>
      <c r="F328" s="73" t="s">
        <v>65</v>
      </c>
      <c r="G328" s="74">
        <v>326</v>
      </c>
      <c r="H328" s="74">
        <v>74</v>
      </c>
    </row>
    <row r="329" spans="1:8" x14ac:dyDescent="0.25">
      <c r="A329" s="72">
        <v>171</v>
      </c>
      <c r="B329" s="73" t="s">
        <v>312</v>
      </c>
      <c r="C329" s="73" t="s">
        <v>708</v>
      </c>
      <c r="D329" s="73" t="s">
        <v>709</v>
      </c>
      <c r="E329" s="73" t="s">
        <v>66</v>
      </c>
      <c r="F329" s="73" t="s">
        <v>45</v>
      </c>
      <c r="G329" s="74">
        <v>254</v>
      </c>
      <c r="H329" s="74">
        <v>74</v>
      </c>
    </row>
    <row r="330" spans="1:8" x14ac:dyDescent="0.25">
      <c r="A330" s="75">
        <v>172</v>
      </c>
      <c r="B330" s="82" t="s">
        <v>312</v>
      </c>
      <c r="C330" s="82" t="s">
        <v>313</v>
      </c>
      <c r="D330" s="82" t="s">
        <v>314</v>
      </c>
      <c r="E330" s="82" t="s">
        <v>38</v>
      </c>
      <c r="F330" s="82" t="s">
        <v>55</v>
      </c>
      <c r="G330" s="83">
        <v>150</v>
      </c>
      <c r="H330" s="83">
        <v>69</v>
      </c>
    </row>
    <row r="331" spans="1:8" x14ac:dyDescent="0.25">
      <c r="A331" s="75">
        <v>172</v>
      </c>
      <c r="B331" s="82" t="s">
        <v>312</v>
      </c>
      <c r="C331" s="82" t="s">
        <v>313</v>
      </c>
      <c r="D331" s="82" t="s">
        <v>314</v>
      </c>
      <c r="E331" s="82" t="s">
        <v>56</v>
      </c>
      <c r="F331" s="82" t="s">
        <v>88</v>
      </c>
      <c r="G331" s="83">
        <v>115</v>
      </c>
      <c r="H331" s="83">
        <v>69</v>
      </c>
    </row>
    <row r="332" spans="1:8" x14ac:dyDescent="0.25">
      <c r="A332" s="75">
        <v>172</v>
      </c>
      <c r="B332" s="82" t="s">
        <v>312</v>
      </c>
      <c r="C332" s="82" t="s">
        <v>313</v>
      </c>
      <c r="D332" s="82" t="s">
        <v>314</v>
      </c>
      <c r="E332" s="82" t="s">
        <v>89</v>
      </c>
      <c r="F332" s="82" t="s">
        <v>65</v>
      </c>
      <c r="G332" s="83">
        <v>206</v>
      </c>
      <c r="H332" s="83">
        <v>69</v>
      </c>
    </row>
    <row r="333" spans="1:8" x14ac:dyDescent="0.25">
      <c r="A333" s="75">
        <v>172</v>
      </c>
      <c r="B333" s="82" t="s">
        <v>312</v>
      </c>
      <c r="C333" s="82" t="s">
        <v>313</v>
      </c>
      <c r="D333" s="82" t="s">
        <v>314</v>
      </c>
      <c r="E333" s="82" t="s">
        <v>66</v>
      </c>
      <c r="F333" s="82" t="s">
        <v>45</v>
      </c>
      <c r="G333" s="83">
        <v>150</v>
      </c>
      <c r="H333" s="83">
        <v>69</v>
      </c>
    </row>
    <row r="334" spans="1:8" x14ac:dyDescent="0.25">
      <c r="A334" s="72">
        <v>173</v>
      </c>
      <c r="B334" s="73" t="s">
        <v>312</v>
      </c>
      <c r="C334" s="73" t="s">
        <v>315</v>
      </c>
      <c r="D334" s="73" t="s">
        <v>316</v>
      </c>
      <c r="E334" s="73" t="s">
        <v>38</v>
      </c>
      <c r="F334" s="73" t="s">
        <v>55</v>
      </c>
      <c r="G334" s="74">
        <v>198</v>
      </c>
      <c r="H334" s="74">
        <v>64</v>
      </c>
    </row>
    <row r="335" spans="1:8" x14ac:dyDescent="0.25">
      <c r="A335" s="72">
        <v>173</v>
      </c>
      <c r="B335" s="73" t="s">
        <v>312</v>
      </c>
      <c r="C335" s="73" t="s">
        <v>315</v>
      </c>
      <c r="D335" s="73" t="s">
        <v>316</v>
      </c>
      <c r="E335" s="73" t="s">
        <v>56</v>
      </c>
      <c r="F335" s="73" t="s">
        <v>88</v>
      </c>
      <c r="G335" s="74">
        <v>133</v>
      </c>
      <c r="H335" s="74">
        <v>64</v>
      </c>
    </row>
    <row r="336" spans="1:8" x14ac:dyDescent="0.25">
      <c r="A336" s="72">
        <v>173</v>
      </c>
      <c r="B336" s="73" t="s">
        <v>312</v>
      </c>
      <c r="C336" s="73" t="s">
        <v>315</v>
      </c>
      <c r="D336" s="73" t="s">
        <v>316</v>
      </c>
      <c r="E336" s="73" t="s">
        <v>89</v>
      </c>
      <c r="F336" s="73" t="s">
        <v>65</v>
      </c>
      <c r="G336" s="74">
        <v>229</v>
      </c>
      <c r="H336" s="74">
        <v>64</v>
      </c>
    </row>
    <row r="337" spans="1:8" x14ac:dyDescent="0.25">
      <c r="A337" s="72">
        <v>173</v>
      </c>
      <c r="B337" s="73" t="s">
        <v>312</v>
      </c>
      <c r="C337" s="73" t="s">
        <v>315</v>
      </c>
      <c r="D337" s="73" t="s">
        <v>316</v>
      </c>
      <c r="E337" s="73" t="s">
        <v>66</v>
      </c>
      <c r="F337" s="73" t="s">
        <v>45</v>
      </c>
      <c r="G337" s="74">
        <v>198</v>
      </c>
      <c r="H337" s="74">
        <v>64</v>
      </c>
    </row>
    <row r="338" spans="1:8" x14ac:dyDescent="0.25">
      <c r="A338" s="75">
        <v>175</v>
      </c>
      <c r="B338" s="82" t="s">
        <v>318</v>
      </c>
      <c r="C338" s="82" t="s">
        <v>319</v>
      </c>
      <c r="D338" s="82" t="s">
        <v>320</v>
      </c>
      <c r="E338" s="82" t="s">
        <v>35</v>
      </c>
      <c r="F338" s="82" t="s">
        <v>35</v>
      </c>
      <c r="G338" s="83">
        <v>134</v>
      </c>
      <c r="H338" s="83">
        <v>69</v>
      </c>
    </row>
    <row r="339" spans="1:8" x14ac:dyDescent="0.25">
      <c r="A339" s="72">
        <v>178</v>
      </c>
      <c r="B339" s="73" t="s">
        <v>318</v>
      </c>
      <c r="C339" s="73" t="s">
        <v>321</v>
      </c>
      <c r="D339" s="73" t="s">
        <v>322</v>
      </c>
      <c r="E339" s="73" t="s">
        <v>35</v>
      </c>
      <c r="F339" s="73" t="s">
        <v>35</v>
      </c>
      <c r="G339" s="74">
        <v>145</v>
      </c>
      <c r="H339" s="74">
        <v>64</v>
      </c>
    </row>
    <row r="340" spans="1:8" x14ac:dyDescent="0.25">
      <c r="A340" s="75">
        <v>183</v>
      </c>
      <c r="B340" s="82" t="s">
        <v>318</v>
      </c>
      <c r="C340" s="82" t="s">
        <v>325</v>
      </c>
      <c r="D340" s="82" t="s">
        <v>169</v>
      </c>
      <c r="E340" s="82" t="s">
        <v>35</v>
      </c>
      <c r="F340" s="82" t="s">
        <v>35</v>
      </c>
      <c r="G340" s="83">
        <v>117</v>
      </c>
      <c r="H340" s="83">
        <v>64</v>
      </c>
    </row>
    <row r="341" spans="1:8" x14ac:dyDescent="0.25">
      <c r="A341" s="72">
        <v>184</v>
      </c>
      <c r="B341" s="73" t="s">
        <v>318</v>
      </c>
      <c r="C341" s="73" t="s">
        <v>326</v>
      </c>
      <c r="D341" s="73" t="s">
        <v>327</v>
      </c>
      <c r="E341" s="73" t="s">
        <v>38</v>
      </c>
      <c r="F341" s="73" t="s">
        <v>57</v>
      </c>
      <c r="G341" s="74">
        <v>126</v>
      </c>
      <c r="H341" s="74">
        <v>64</v>
      </c>
    </row>
    <row r="342" spans="1:8" x14ac:dyDescent="0.25">
      <c r="A342" s="72">
        <v>184</v>
      </c>
      <c r="B342" s="73" t="s">
        <v>318</v>
      </c>
      <c r="C342" s="73" t="s">
        <v>326</v>
      </c>
      <c r="D342" s="73" t="s">
        <v>327</v>
      </c>
      <c r="E342" s="73" t="s">
        <v>58</v>
      </c>
      <c r="F342" s="73" t="s">
        <v>88</v>
      </c>
      <c r="G342" s="74">
        <v>142</v>
      </c>
      <c r="H342" s="74">
        <v>64</v>
      </c>
    </row>
    <row r="343" spans="1:8" x14ac:dyDescent="0.25">
      <c r="A343" s="72">
        <v>184</v>
      </c>
      <c r="B343" s="73" t="s">
        <v>318</v>
      </c>
      <c r="C343" s="73" t="s">
        <v>326</v>
      </c>
      <c r="D343" s="73" t="s">
        <v>327</v>
      </c>
      <c r="E343" s="73" t="s">
        <v>89</v>
      </c>
      <c r="F343" s="73" t="s">
        <v>45</v>
      </c>
      <c r="G343" s="74">
        <v>126</v>
      </c>
      <c r="H343" s="74">
        <v>64</v>
      </c>
    </row>
    <row r="344" spans="1:8" x14ac:dyDescent="0.25">
      <c r="A344" s="75">
        <v>187</v>
      </c>
      <c r="B344" s="82" t="s">
        <v>318</v>
      </c>
      <c r="C344" s="82" t="s">
        <v>330</v>
      </c>
      <c r="D344" s="82" t="s">
        <v>331</v>
      </c>
      <c r="E344" s="82" t="s">
        <v>38</v>
      </c>
      <c r="F344" s="82" t="s">
        <v>55</v>
      </c>
      <c r="G344" s="83">
        <v>134</v>
      </c>
      <c r="H344" s="83">
        <v>74</v>
      </c>
    </row>
    <row r="345" spans="1:8" x14ac:dyDescent="0.25">
      <c r="A345" s="75">
        <v>187</v>
      </c>
      <c r="B345" s="82" t="s">
        <v>318</v>
      </c>
      <c r="C345" s="82" t="s">
        <v>330</v>
      </c>
      <c r="D345" s="82" t="s">
        <v>331</v>
      </c>
      <c r="E345" s="82" t="s">
        <v>56</v>
      </c>
      <c r="F345" s="82" t="s">
        <v>88</v>
      </c>
      <c r="G345" s="83">
        <v>127</v>
      </c>
      <c r="H345" s="83">
        <v>74</v>
      </c>
    </row>
    <row r="346" spans="1:8" x14ac:dyDescent="0.25">
      <c r="A346" s="75">
        <v>187</v>
      </c>
      <c r="B346" s="82" t="s">
        <v>318</v>
      </c>
      <c r="C346" s="82" t="s">
        <v>330</v>
      </c>
      <c r="D346" s="82" t="s">
        <v>331</v>
      </c>
      <c r="E346" s="82" t="s">
        <v>89</v>
      </c>
      <c r="F346" s="82" t="s">
        <v>65</v>
      </c>
      <c r="G346" s="83">
        <v>211</v>
      </c>
      <c r="H346" s="83">
        <v>74</v>
      </c>
    </row>
    <row r="347" spans="1:8" x14ac:dyDescent="0.25">
      <c r="A347" s="75">
        <v>187</v>
      </c>
      <c r="B347" s="82" t="s">
        <v>318</v>
      </c>
      <c r="C347" s="82" t="s">
        <v>330</v>
      </c>
      <c r="D347" s="82" t="s">
        <v>331</v>
      </c>
      <c r="E347" s="82" t="s">
        <v>66</v>
      </c>
      <c r="F347" s="82" t="s">
        <v>45</v>
      </c>
      <c r="G347" s="83">
        <v>134</v>
      </c>
      <c r="H347" s="83">
        <v>74</v>
      </c>
    </row>
    <row r="348" spans="1:8" x14ac:dyDescent="0.25">
      <c r="A348" s="72">
        <v>188</v>
      </c>
      <c r="B348" s="73" t="s">
        <v>318</v>
      </c>
      <c r="C348" s="73" t="s">
        <v>332</v>
      </c>
      <c r="D348" s="73" t="s">
        <v>332</v>
      </c>
      <c r="E348" s="73" t="s">
        <v>35</v>
      </c>
      <c r="F348" s="73" t="s">
        <v>35</v>
      </c>
      <c r="G348" s="74">
        <v>127</v>
      </c>
      <c r="H348" s="74">
        <v>59</v>
      </c>
    </row>
    <row r="349" spans="1:8" x14ac:dyDescent="0.25">
      <c r="A349" s="75">
        <v>190</v>
      </c>
      <c r="B349" s="82" t="s">
        <v>318</v>
      </c>
      <c r="C349" s="82" t="s">
        <v>333</v>
      </c>
      <c r="D349" s="82" t="s">
        <v>333</v>
      </c>
      <c r="E349" s="82" t="s">
        <v>38</v>
      </c>
      <c r="F349" s="82" t="s">
        <v>41</v>
      </c>
      <c r="G349" s="83">
        <v>107</v>
      </c>
      <c r="H349" s="83">
        <v>64</v>
      </c>
    </row>
    <row r="350" spans="1:8" x14ac:dyDescent="0.25">
      <c r="A350" s="75">
        <v>190</v>
      </c>
      <c r="B350" s="82" t="s">
        <v>318</v>
      </c>
      <c r="C350" s="82" t="s">
        <v>333</v>
      </c>
      <c r="D350" s="82" t="s">
        <v>333</v>
      </c>
      <c r="E350" s="82" t="s">
        <v>42</v>
      </c>
      <c r="F350" s="82" t="s">
        <v>65</v>
      </c>
      <c r="G350" s="83">
        <v>144</v>
      </c>
      <c r="H350" s="83">
        <v>64</v>
      </c>
    </row>
    <row r="351" spans="1:8" x14ac:dyDescent="0.25">
      <c r="A351" s="75">
        <v>190</v>
      </c>
      <c r="B351" s="82" t="s">
        <v>318</v>
      </c>
      <c r="C351" s="82" t="s">
        <v>333</v>
      </c>
      <c r="D351" s="82" t="s">
        <v>333</v>
      </c>
      <c r="E351" s="82" t="s">
        <v>66</v>
      </c>
      <c r="F351" s="82" t="s">
        <v>45</v>
      </c>
      <c r="G351" s="83">
        <v>107</v>
      </c>
      <c r="H351" s="83">
        <v>64</v>
      </c>
    </row>
    <row r="352" spans="1:8" x14ac:dyDescent="0.25">
      <c r="A352" s="72">
        <v>192</v>
      </c>
      <c r="B352" s="73" t="s">
        <v>318</v>
      </c>
      <c r="C352" s="73" t="s">
        <v>334</v>
      </c>
      <c r="D352" s="73" t="s">
        <v>335</v>
      </c>
      <c r="E352" s="73" t="s">
        <v>38</v>
      </c>
      <c r="F352" s="73" t="s">
        <v>113</v>
      </c>
      <c r="G352" s="74">
        <v>156</v>
      </c>
      <c r="H352" s="74">
        <v>64</v>
      </c>
    </row>
    <row r="353" spans="1:8" x14ac:dyDescent="0.25">
      <c r="A353" s="72">
        <v>192</v>
      </c>
      <c r="B353" s="73" t="s">
        <v>318</v>
      </c>
      <c r="C353" s="73" t="s">
        <v>334</v>
      </c>
      <c r="D353" s="73" t="s">
        <v>335</v>
      </c>
      <c r="E353" s="73" t="s">
        <v>114</v>
      </c>
      <c r="F353" s="73" t="s">
        <v>88</v>
      </c>
      <c r="G353" s="74">
        <v>138</v>
      </c>
      <c r="H353" s="74">
        <v>64</v>
      </c>
    </row>
    <row r="354" spans="1:8" x14ac:dyDescent="0.25">
      <c r="A354" s="72">
        <v>192</v>
      </c>
      <c r="B354" s="73" t="s">
        <v>318</v>
      </c>
      <c r="C354" s="73" t="s">
        <v>334</v>
      </c>
      <c r="D354" s="73" t="s">
        <v>335</v>
      </c>
      <c r="E354" s="73" t="s">
        <v>89</v>
      </c>
      <c r="F354" s="73" t="s">
        <v>65</v>
      </c>
      <c r="G354" s="74">
        <v>249</v>
      </c>
      <c r="H354" s="74">
        <v>64</v>
      </c>
    </row>
    <row r="355" spans="1:8" x14ac:dyDescent="0.25">
      <c r="A355" s="72">
        <v>192</v>
      </c>
      <c r="B355" s="73" t="s">
        <v>318</v>
      </c>
      <c r="C355" s="73" t="s">
        <v>334</v>
      </c>
      <c r="D355" s="73" t="s">
        <v>335</v>
      </c>
      <c r="E355" s="73" t="s">
        <v>66</v>
      </c>
      <c r="F355" s="73" t="s">
        <v>45</v>
      </c>
      <c r="G355" s="74">
        <v>156</v>
      </c>
      <c r="H355" s="74">
        <v>64</v>
      </c>
    </row>
    <row r="356" spans="1:8" x14ac:dyDescent="0.25">
      <c r="A356" s="75">
        <v>193</v>
      </c>
      <c r="B356" s="82" t="s">
        <v>318</v>
      </c>
      <c r="C356" s="82" t="s">
        <v>336</v>
      </c>
      <c r="D356" s="82" t="s">
        <v>93</v>
      </c>
      <c r="E356" s="82" t="s">
        <v>35</v>
      </c>
      <c r="F356" s="82" t="s">
        <v>35</v>
      </c>
      <c r="G356" s="83">
        <v>117</v>
      </c>
      <c r="H356" s="83">
        <v>64</v>
      </c>
    </row>
    <row r="357" spans="1:8" x14ac:dyDescent="0.25">
      <c r="A357" s="72">
        <v>195</v>
      </c>
      <c r="B357" s="73" t="s">
        <v>318</v>
      </c>
      <c r="C357" s="73" t="s">
        <v>337</v>
      </c>
      <c r="D357" s="73" t="s">
        <v>338</v>
      </c>
      <c r="E357" s="73" t="s">
        <v>38</v>
      </c>
      <c r="F357" s="73" t="s">
        <v>41</v>
      </c>
      <c r="G357" s="74">
        <v>107</v>
      </c>
      <c r="H357" s="74">
        <v>64</v>
      </c>
    </row>
    <row r="358" spans="1:8" x14ac:dyDescent="0.25">
      <c r="A358" s="72">
        <v>195</v>
      </c>
      <c r="B358" s="73" t="s">
        <v>318</v>
      </c>
      <c r="C358" s="73" t="s">
        <v>337</v>
      </c>
      <c r="D358" s="73" t="s">
        <v>338</v>
      </c>
      <c r="E358" s="73" t="s">
        <v>42</v>
      </c>
      <c r="F358" s="73" t="s">
        <v>65</v>
      </c>
      <c r="G358" s="74">
        <v>127</v>
      </c>
      <c r="H358" s="74">
        <v>64</v>
      </c>
    </row>
    <row r="359" spans="1:8" x14ac:dyDescent="0.25">
      <c r="A359" s="72">
        <v>195</v>
      </c>
      <c r="B359" s="73" t="s">
        <v>318</v>
      </c>
      <c r="C359" s="73" t="s">
        <v>337</v>
      </c>
      <c r="D359" s="73" t="s">
        <v>338</v>
      </c>
      <c r="E359" s="73" t="s">
        <v>66</v>
      </c>
      <c r="F359" s="73" t="s">
        <v>45</v>
      </c>
      <c r="G359" s="74">
        <v>107</v>
      </c>
      <c r="H359" s="74">
        <v>64</v>
      </c>
    </row>
    <row r="360" spans="1:8" x14ac:dyDescent="0.25">
      <c r="A360" s="75">
        <v>196</v>
      </c>
      <c r="B360" s="82" t="s">
        <v>318</v>
      </c>
      <c r="C360" s="82" t="s">
        <v>710</v>
      </c>
      <c r="D360" s="82" t="s">
        <v>711</v>
      </c>
      <c r="E360" s="82" t="s">
        <v>38</v>
      </c>
      <c r="F360" s="82" t="s">
        <v>88</v>
      </c>
      <c r="G360" s="83">
        <v>134</v>
      </c>
      <c r="H360" s="83">
        <v>64</v>
      </c>
    </row>
    <row r="361" spans="1:8" x14ac:dyDescent="0.25">
      <c r="A361" s="75">
        <v>196</v>
      </c>
      <c r="B361" s="82" t="s">
        <v>318</v>
      </c>
      <c r="C361" s="82" t="s">
        <v>710</v>
      </c>
      <c r="D361" s="82" t="s">
        <v>711</v>
      </c>
      <c r="E361" s="82" t="s">
        <v>89</v>
      </c>
      <c r="F361" s="82" t="s">
        <v>65</v>
      </c>
      <c r="G361" s="83">
        <v>235</v>
      </c>
      <c r="H361" s="83">
        <v>64</v>
      </c>
    </row>
    <row r="362" spans="1:8" x14ac:dyDescent="0.25">
      <c r="A362" s="75">
        <v>196</v>
      </c>
      <c r="B362" s="82" t="s">
        <v>318</v>
      </c>
      <c r="C362" s="82" t="s">
        <v>710</v>
      </c>
      <c r="D362" s="82" t="s">
        <v>711</v>
      </c>
      <c r="E362" s="82" t="s">
        <v>66</v>
      </c>
      <c r="F362" s="82" t="s">
        <v>45</v>
      </c>
      <c r="G362" s="83">
        <v>134</v>
      </c>
      <c r="H362" s="83">
        <v>64</v>
      </c>
    </row>
    <row r="363" spans="1:8" x14ac:dyDescent="0.25">
      <c r="A363" s="72">
        <v>199</v>
      </c>
      <c r="B363" s="73" t="s">
        <v>339</v>
      </c>
      <c r="C363" s="73" t="s">
        <v>340</v>
      </c>
      <c r="D363" s="73" t="s">
        <v>341</v>
      </c>
      <c r="E363" s="73" t="s">
        <v>38</v>
      </c>
      <c r="F363" s="73" t="s">
        <v>55</v>
      </c>
      <c r="G363" s="74">
        <v>200</v>
      </c>
      <c r="H363" s="74">
        <v>79</v>
      </c>
    </row>
    <row r="364" spans="1:8" x14ac:dyDescent="0.25">
      <c r="A364" s="72">
        <v>199</v>
      </c>
      <c r="B364" s="73" t="s">
        <v>339</v>
      </c>
      <c r="C364" s="73" t="s">
        <v>340</v>
      </c>
      <c r="D364" s="73" t="s">
        <v>341</v>
      </c>
      <c r="E364" s="73" t="s">
        <v>56</v>
      </c>
      <c r="F364" s="73" t="s">
        <v>41</v>
      </c>
      <c r="G364" s="74">
        <v>148</v>
      </c>
      <c r="H364" s="74">
        <v>79</v>
      </c>
    </row>
    <row r="365" spans="1:8" x14ac:dyDescent="0.25">
      <c r="A365" s="72">
        <v>199</v>
      </c>
      <c r="B365" s="73" t="s">
        <v>339</v>
      </c>
      <c r="C365" s="73" t="s">
        <v>340</v>
      </c>
      <c r="D365" s="73" t="s">
        <v>341</v>
      </c>
      <c r="E365" s="73" t="s">
        <v>42</v>
      </c>
      <c r="F365" s="73" t="s">
        <v>45</v>
      </c>
      <c r="G365" s="74">
        <v>200</v>
      </c>
      <c r="H365" s="74">
        <v>79</v>
      </c>
    </row>
    <row r="366" spans="1:8" x14ac:dyDescent="0.25">
      <c r="A366" s="75">
        <v>201</v>
      </c>
      <c r="B366" s="82" t="s">
        <v>339</v>
      </c>
      <c r="C366" s="82" t="s">
        <v>344</v>
      </c>
      <c r="D366" s="82" t="s">
        <v>345</v>
      </c>
      <c r="E366" s="82" t="s">
        <v>35</v>
      </c>
      <c r="F366" s="82" t="s">
        <v>35</v>
      </c>
      <c r="G366" s="83">
        <v>148</v>
      </c>
      <c r="H366" s="83">
        <v>79</v>
      </c>
    </row>
    <row r="367" spans="1:8" x14ac:dyDescent="0.25">
      <c r="A367" s="72">
        <v>202</v>
      </c>
      <c r="B367" s="73" t="s">
        <v>339</v>
      </c>
      <c r="C367" s="73" t="s">
        <v>346</v>
      </c>
      <c r="D367" s="73" t="s">
        <v>347</v>
      </c>
      <c r="E367" s="73" t="s">
        <v>35</v>
      </c>
      <c r="F367" s="73" t="s">
        <v>35</v>
      </c>
      <c r="G367" s="74">
        <v>133</v>
      </c>
      <c r="H367" s="74">
        <v>64</v>
      </c>
    </row>
    <row r="368" spans="1:8" x14ac:dyDescent="0.25">
      <c r="A368" s="75">
        <v>204</v>
      </c>
      <c r="B368" s="82" t="s">
        <v>348</v>
      </c>
      <c r="C368" s="82" t="s">
        <v>349</v>
      </c>
      <c r="D368" s="82" t="s">
        <v>350</v>
      </c>
      <c r="E368" s="82" t="s">
        <v>35</v>
      </c>
      <c r="F368" s="82" t="s">
        <v>35</v>
      </c>
      <c r="G368" s="83">
        <v>126</v>
      </c>
      <c r="H368" s="83">
        <v>64</v>
      </c>
    </row>
    <row r="369" spans="1:8" x14ac:dyDescent="0.25">
      <c r="A369" s="72">
        <v>207</v>
      </c>
      <c r="B369" s="73" t="s">
        <v>348</v>
      </c>
      <c r="C369" s="73" t="s">
        <v>341</v>
      </c>
      <c r="D369" s="73" t="s">
        <v>712</v>
      </c>
      <c r="E369" s="73" t="s">
        <v>35</v>
      </c>
      <c r="F369" s="73" t="s">
        <v>35</v>
      </c>
      <c r="G369" s="74">
        <v>150</v>
      </c>
      <c r="H369" s="74">
        <v>64</v>
      </c>
    </row>
    <row r="370" spans="1:8" x14ac:dyDescent="0.25">
      <c r="A370" s="75">
        <v>477</v>
      </c>
      <c r="B370" s="82" t="s">
        <v>351</v>
      </c>
      <c r="C370" s="82" t="s">
        <v>352</v>
      </c>
      <c r="D370" s="82" t="s">
        <v>353</v>
      </c>
      <c r="E370" s="82" t="s">
        <v>35</v>
      </c>
      <c r="F370" s="82" t="s">
        <v>35</v>
      </c>
      <c r="G370" s="83">
        <v>119</v>
      </c>
      <c r="H370" s="83">
        <v>64</v>
      </c>
    </row>
    <row r="371" spans="1:8" x14ac:dyDescent="0.25">
      <c r="A371" s="72">
        <v>447</v>
      </c>
      <c r="B371" s="73" t="s">
        <v>351</v>
      </c>
      <c r="C371" s="73" t="s">
        <v>354</v>
      </c>
      <c r="D371" s="73" t="s">
        <v>355</v>
      </c>
      <c r="E371" s="73" t="s">
        <v>35</v>
      </c>
      <c r="F371" s="73" t="s">
        <v>35</v>
      </c>
      <c r="G371" s="74">
        <v>121</v>
      </c>
      <c r="H371" s="74">
        <v>59</v>
      </c>
    </row>
    <row r="372" spans="1:8" x14ac:dyDescent="0.25">
      <c r="A372" s="75">
        <v>211</v>
      </c>
      <c r="B372" s="82" t="s">
        <v>351</v>
      </c>
      <c r="C372" s="82" t="s">
        <v>356</v>
      </c>
      <c r="D372" s="82" t="s">
        <v>357</v>
      </c>
      <c r="E372" s="82" t="s">
        <v>35</v>
      </c>
      <c r="F372" s="82" t="s">
        <v>35</v>
      </c>
      <c r="G372" s="83">
        <v>118</v>
      </c>
      <c r="H372" s="83">
        <v>64</v>
      </c>
    </row>
    <row r="373" spans="1:8" x14ac:dyDescent="0.25">
      <c r="A373" s="72">
        <v>215</v>
      </c>
      <c r="B373" s="73" t="s">
        <v>358</v>
      </c>
      <c r="C373" s="73" t="s">
        <v>775</v>
      </c>
      <c r="D373" s="73" t="s">
        <v>776</v>
      </c>
      <c r="E373" s="73" t="s">
        <v>38</v>
      </c>
      <c r="F373" s="73" t="s">
        <v>41</v>
      </c>
      <c r="G373" s="74">
        <v>171</v>
      </c>
      <c r="H373" s="74">
        <v>79</v>
      </c>
    </row>
    <row r="374" spans="1:8" x14ac:dyDescent="0.25">
      <c r="A374" s="72">
        <v>215</v>
      </c>
      <c r="B374" s="73" t="s">
        <v>358</v>
      </c>
      <c r="C374" s="73" t="s">
        <v>775</v>
      </c>
      <c r="D374" s="73" t="s">
        <v>776</v>
      </c>
      <c r="E374" s="73" t="s">
        <v>42</v>
      </c>
      <c r="F374" s="73" t="s">
        <v>45</v>
      </c>
      <c r="G374" s="74">
        <v>293</v>
      </c>
      <c r="H374" s="74">
        <v>79</v>
      </c>
    </row>
    <row r="375" spans="1:8" x14ac:dyDescent="0.25">
      <c r="A375" s="75">
        <v>426</v>
      </c>
      <c r="B375" s="82" t="s">
        <v>358</v>
      </c>
      <c r="C375" s="82" t="s">
        <v>359</v>
      </c>
      <c r="D375" s="82" t="s">
        <v>360</v>
      </c>
      <c r="E375" s="82" t="s">
        <v>35</v>
      </c>
      <c r="F375" s="82" t="s">
        <v>35</v>
      </c>
      <c r="G375" s="83">
        <v>122</v>
      </c>
      <c r="H375" s="83">
        <v>64</v>
      </c>
    </row>
    <row r="376" spans="1:8" x14ac:dyDescent="0.25">
      <c r="A376" s="72">
        <v>496</v>
      </c>
      <c r="B376" s="73" t="s">
        <v>358</v>
      </c>
      <c r="C376" s="73" t="s">
        <v>769</v>
      </c>
      <c r="D376" s="73" t="s">
        <v>770</v>
      </c>
      <c r="E376" s="73" t="s">
        <v>38</v>
      </c>
      <c r="F376" s="73" t="s">
        <v>88</v>
      </c>
      <c r="G376" s="74">
        <v>132</v>
      </c>
      <c r="H376" s="74">
        <v>64</v>
      </c>
    </row>
    <row r="377" spans="1:8" x14ac:dyDescent="0.25">
      <c r="A377" s="72">
        <v>496</v>
      </c>
      <c r="B377" s="73" t="s">
        <v>358</v>
      </c>
      <c r="C377" s="73" t="s">
        <v>769</v>
      </c>
      <c r="D377" s="73" t="s">
        <v>770</v>
      </c>
      <c r="E377" s="73" t="s">
        <v>89</v>
      </c>
      <c r="F377" s="73" t="s">
        <v>65</v>
      </c>
      <c r="G377" s="74">
        <v>243</v>
      </c>
      <c r="H377" s="74">
        <v>64</v>
      </c>
    </row>
    <row r="378" spans="1:8" x14ac:dyDescent="0.25">
      <c r="A378" s="72">
        <v>496</v>
      </c>
      <c r="B378" s="73" t="s">
        <v>358</v>
      </c>
      <c r="C378" s="73" t="s">
        <v>769</v>
      </c>
      <c r="D378" s="73" t="s">
        <v>770</v>
      </c>
      <c r="E378" s="73" t="s">
        <v>66</v>
      </c>
      <c r="F378" s="73" t="s">
        <v>45</v>
      </c>
      <c r="G378" s="74">
        <v>132</v>
      </c>
      <c r="H378" s="74">
        <v>64</v>
      </c>
    </row>
    <row r="379" spans="1:8" x14ac:dyDescent="0.25">
      <c r="A379" s="75">
        <v>213</v>
      </c>
      <c r="B379" s="82" t="s">
        <v>358</v>
      </c>
      <c r="C379" s="82" t="s">
        <v>771</v>
      </c>
      <c r="D379" s="82" t="s">
        <v>771</v>
      </c>
      <c r="E379" s="82" t="s">
        <v>38</v>
      </c>
      <c r="F379" s="82" t="s">
        <v>41</v>
      </c>
      <c r="G379" s="83">
        <v>126</v>
      </c>
      <c r="H379" s="83">
        <v>69</v>
      </c>
    </row>
    <row r="380" spans="1:8" x14ac:dyDescent="0.25">
      <c r="A380" s="75">
        <v>213</v>
      </c>
      <c r="B380" s="82" t="s">
        <v>358</v>
      </c>
      <c r="C380" s="82" t="s">
        <v>771</v>
      </c>
      <c r="D380" s="82" t="s">
        <v>771</v>
      </c>
      <c r="E380" s="82" t="s">
        <v>42</v>
      </c>
      <c r="F380" s="82" t="s">
        <v>45</v>
      </c>
      <c r="G380" s="83">
        <v>194</v>
      </c>
      <c r="H380" s="83">
        <v>69</v>
      </c>
    </row>
    <row r="381" spans="1:8" x14ac:dyDescent="0.25">
      <c r="A381" s="72">
        <v>216</v>
      </c>
      <c r="B381" s="73" t="s">
        <v>361</v>
      </c>
      <c r="C381" s="73" t="s">
        <v>362</v>
      </c>
      <c r="D381" s="73" t="s">
        <v>363</v>
      </c>
      <c r="E381" s="73" t="s">
        <v>38</v>
      </c>
      <c r="F381" s="73" t="s">
        <v>47</v>
      </c>
      <c r="G381" s="74">
        <v>135</v>
      </c>
      <c r="H381" s="74">
        <v>64</v>
      </c>
    </row>
    <row r="382" spans="1:8" x14ac:dyDescent="0.25">
      <c r="A382" s="72">
        <v>216</v>
      </c>
      <c r="B382" s="73" t="s">
        <v>361</v>
      </c>
      <c r="C382" s="73" t="s">
        <v>362</v>
      </c>
      <c r="D382" s="73" t="s">
        <v>363</v>
      </c>
      <c r="E382" s="73" t="s">
        <v>48</v>
      </c>
      <c r="F382" s="73" t="s">
        <v>63</v>
      </c>
      <c r="G382" s="74">
        <v>107</v>
      </c>
      <c r="H382" s="74">
        <v>64</v>
      </c>
    </row>
    <row r="383" spans="1:8" x14ac:dyDescent="0.25">
      <c r="A383" s="72">
        <v>216</v>
      </c>
      <c r="B383" s="73" t="s">
        <v>361</v>
      </c>
      <c r="C383" s="73" t="s">
        <v>362</v>
      </c>
      <c r="D383" s="73" t="s">
        <v>363</v>
      </c>
      <c r="E383" s="73" t="s">
        <v>64</v>
      </c>
      <c r="F383" s="73" t="s">
        <v>45</v>
      </c>
      <c r="G383" s="74">
        <v>135</v>
      </c>
      <c r="H383" s="74">
        <v>64</v>
      </c>
    </row>
    <row r="384" spans="1:8" x14ac:dyDescent="0.25">
      <c r="A384" s="75">
        <v>217</v>
      </c>
      <c r="B384" s="82" t="s">
        <v>361</v>
      </c>
      <c r="C384" s="82" t="s">
        <v>364</v>
      </c>
      <c r="D384" s="82" t="s">
        <v>365</v>
      </c>
      <c r="E384" s="82" t="s">
        <v>38</v>
      </c>
      <c r="F384" s="82" t="s">
        <v>39</v>
      </c>
      <c r="G384" s="83">
        <v>115</v>
      </c>
      <c r="H384" s="83">
        <v>64</v>
      </c>
    </row>
    <row r="385" spans="1:8" x14ac:dyDescent="0.25">
      <c r="A385" s="75">
        <v>217</v>
      </c>
      <c r="B385" s="82" t="s">
        <v>361</v>
      </c>
      <c r="C385" s="82" t="s">
        <v>364</v>
      </c>
      <c r="D385" s="82" t="s">
        <v>365</v>
      </c>
      <c r="E385" s="82" t="s">
        <v>40</v>
      </c>
      <c r="F385" s="82" t="s">
        <v>65</v>
      </c>
      <c r="G385" s="83">
        <v>153</v>
      </c>
      <c r="H385" s="83">
        <v>64</v>
      </c>
    </row>
    <row r="386" spans="1:8" x14ac:dyDescent="0.25">
      <c r="A386" s="75">
        <v>217</v>
      </c>
      <c r="B386" s="82" t="s">
        <v>361</v>
      </c>
      <c r="C386" s="82" t="s">
        <v>364</v>
      </c>
      <c r="D386" s="82" t="s">
        <v>365</v>
      </c>
      <c r="E386" s="82" t="s">
        <v>66</v>
      </c>
      <c r="F386" s="82" t="s">
        <v>45</v>
      </c>
      <c r="G386" s="83">
        <v>115</v>
      </c>
      <c r="H386" s="83">
        <v>64</v>
      </c>
    </row>
    <row r="387" spans="1:8" x14ac:dyDescent="0.25">
      <c r="A387" s="72">
        <v>218</v>
      </c>
      <c r="B387" s="73" t="s">
        <v>361</v>
      </c>
      <c r="C387" s="73" t="s">
        <v>366</v>
      </c>
      <c r="D387" s="73" t="s">
        <v>199</v>
      </c>
      <c r="E387" s="73" t="s">
        <v>35</v>
      </c>
      <c r="F387" s="73" t="s">
        <v>35</v>
      </c>
      <c r="G387" s="74">
        <v>130</v>
      </c>
      <c r="H387" s="74">
        <v>74</v>
      </c>
    </row>
    <row r="388" spans="1:8" x14ac:dyDescent="0.25">
      <c r="A388" s="75">
        <v>219</v>
      </c>
      <c r="B388" s="82" t="s">
        <v>361</v>
      </c>
      <c r="C388" s="82" t="s">
        <v>205</v>
      </c>
      <c r="D388" s="82" t="s">
        <v>367</v>
      </c>
      <c r="E388" s="82" t="s">
        <v>35</v>
      </c>
      <c r="F388" s="82" t="s">
        <v>35</v>
      </c>
      <c r="G388" s="83">
        <v>129</v>
      </c>
      <c r="H388" s="83">
        <v>69</v>
      </c>
    </row>
    <row r="389" spans="1:8" x14ac:dyDescent="0.25">
      <c r="A389" s="72">
        <v>221</v>
      </c>
      <c r="B389" s="73" t="s">
        <v>361</v>
      </c>
      <c r="C389" s="73" t="s">
        <v>368</v>
      </c>
      <c r="D389" s="73" t="s">
        <v>368</v>
      </c>
      <c r="E389" s="73" t="s">
        <v>35</v>
      </c>
      <c r="F389" s="73" t="s">
        <v>35</v>
      </c>
      <c r="G389" s="74">
        <v>115</v>
      </c>
      <c r="H389" s="74">
        <v>64</v>
      </c>
    </row>
    <row r="390" spans="1:8" x14ac:dyDescent="0.25">
      <c r="A390" s="75">
        <v>464</v>
      </c>
      <c r="B390" s="82" t="s">
        <v>361</v>
      </c>
      <c r="C390" s="82" t="s">
        <v>369</v>
      </c>
      <c r="D390" s="82" t="s">
        <v>370</v>
      </c>
      <c r="E390" s="82" t="s">
        <v>35</v>
      </c>
      <c r="F390" s="82" t="s">
        <v>35</v>
      </c>
      <c r="G390" s="83">
        <v>123</v>
      </c>
      <c r="H390" s="83">
        <v>64</v>
      </c>
    </row>
    <row r="391" spans="1:8" x14ac:dyDescent="0.25">
      <c r="A391" s="72">
        <v>222</v>
      </c>
      <c r="B391" s="73" t="s">
        <v>361</v>
      </c>
      <c r="C391" s="73" t="s">
        <v>371</v>
      </c>
      <c r="D391" s="73" t="s">
        <v>372</v>
      </c>
      <c r="E391" s="73" t="s">
        <v>38</v>
      </c>
      <c r="F391" s="73" t="s">
        <v>57</v>
      </c>
      <c r="G391" s="74">
        <v>120</v>
      </c>
      <c r="H391" s="74">
        <v>64</v>
      </c>
    </row>
    <row r="392" spans="1:8" x14ac:dyDescent="0.25">
      <c r="A392" s="72">
        <v>222</v>
      </c>
      <c r="B392" s="73" t="s">
        <v>361</v>
      </c>
      <c r="C392" s="73" t="s">
        <v>371</v>
      </c>
      <c r="D392" s="73" t="s">
        <v>372</v>
      </c>
      <c r="E392" s="73" t="s">
        <v>58</v>
      </c>
      <c r="F392" s="73" t="s">
        <v>45</v>
      </c>
      <c r="G392" s="74">
        <v>116</v>
      </c>
      <c r="H392" s="74">
        <v>64</v>
      </c>
    </row>
    <row r="393" spans="1:8" x14ac:dyDescent="0.25">
      <c r="A393" s="75">
        <v>224</v>
      </c>
      <c r="B393" s="82" t="s">
        <v>361</v>
      </c>
      <c r="C393" s="82" t="s">
        <v>373</v>
      </c>
      <c r="D393" s="82" t="s">
        <v>374</v>
      </c>
      <c r="E393" s="82" t="s">
        <v>38</v>
      </c>
      <c r="F393" s="82" t="s">
        <v>63</v>
      </c>
      <c r="G393" s="83">
        <v>118</v>
      </c>
      <c r="H393" s="83">
        <v>74</v>
      </c>
    </row>
    <row r="394" spans="1:8" x14ac:dyDescent="0.25">
      <c r="A394" s="75">
        <v>224</v>
      </c>
      <c r="B394" s="82" t="s">
        <v>361</v>
      </c>
      <c r="C394" s="82" t="s">
        <v>373</v>
      </c>
      <c r="D394" s="82" t="s">
        <v>374</v>
      </c>
      <c r="E394" s="82" t="s">
        <v>64</v>
      </c>
      <c r="F394" s="82" t="s">
        <v>88</v>
      </c>
      <c r="G394" s="83">
        <v>214</v>
      </c>
      <c r="H394" s="83">
        <v>74</v>
      </c>
    </row>
    <row r="395" spans="1:8" x14ac:dyDescent="0.25">
      <c r="A395" s="75">
        <v>224</v>
      </c>
      <c r="B395" s="82" t="s">
        <v>361</v>
      </c>
      <c r="C395" s="82" t="s">
        <v>373</v>
      </c>
      <c r="D395" s="82" t="s">
        <v>374</v>
      </c>
      <c r="E395" s="82" t="s">
        <v>89</v>
      </c>
      <c r="F395" s="82" t="s">
        <v>45</v>
      </c>
      <c r="G395" s="83">
        <v>251</v>
      </c>
      <c r="H395" s="83">
        <v>74</v>
      </c>
    </row>
    <row r="396" spans="1:8" x14ac:dyDescent="0.25">
      <c r="A396" s="72">
        <v>227</v>
      </c>
      <c r="B396" s="73" t="s">
        <v>361</v>
      </c>
      <c r="C396" s="73" t="s">
        <v>375</v>
      </c>
      <c r="D396" s="73" t="s">
        <v>376</v>
      </c>
      <c r="E396" s="73" t="s">
        <v>35</v>
      </c>
      <c r="F396" s="73" t="s">
        <v>35</v>
      </c>
      <c r="G396" s="74">
        <v>125</v>
      </c>
      <c r="H396" s="74">
        <v>64</v>
      </c>
    </row>
    <row r="397" spans="1:8" x14ac:dyDescent="0.25">
      <c r="A397" s="75">
        <v>229</v>
      </c>
      <c r="B397" s="82" t="s">
        <v>361</v>
      </c>
      <c r="C397" s="82" t="s">
        <v>172</v>
      </c>
      <c r="D397" s="82" t="s">
        <v>377</v>
      </c>
      <c r="E397" s="82" t="s">
        <v>35</v>
      </c>
      <c r="F397" s="82" t="s">
        <v>35</v>
      </c>
      <c r="G397" s="83">
        <v>133</v>
      </c>
      <c r="H397" s="83">
        <v>59</v>
      </c>
    </row>
    <row r="398" spans="1:8" x14ac:dyDescent="0.25">
      <c r="A398" s="72">
        <v>231</v>
      </c>
      <c r="B398" s="73" t="s">
        <v>378</v>
      </c>
      <c r="C398" s="73" t="s">
        <v>379</v>
      </c>
      <c r="D398" s="73" t="s">
        <v>140</v>
      </c>
      <c r="E398" s="73" t="s">
        <v>35</v>
      </c>
      <c r="F398" s="73" t="s">
        <v>35</v>
      </c>
      <c r="G398" s="74">
        <v>115</v>
      </c>
      <c r="H398" s="74">
        <v>64</v>
      </c>
    </row>
    <row r="399" spans="1:8" x14ac:dyDescent="0.25">
      <c r="A399" s="75">
        <v>232</v>
      </c>
      <c r="B399" s="82" t="s">
        <v>380</v>
      </c>
      <c r="C399" s="82" t="s">
        <v>381</v>
      </c>
      <c r="D399" s="82" t="s">
        <v>382</v>
      </c>
      <c r="E399" s="82" t="s">
        <v>35</v>
      </c>
      <c r="F399" s="82" t="s">
        <v>35</v>
      </c>
      <c r="G399" s="83">
        <v>122</v>
      </c>
      <c r="H399" s="83">
        <v>64</v>
      </c>
    </row>
    <row r="400" spans="1:8" x14ac:dyDescent="0.25">
      <c r="A400" s="72">
        <v>233</v>
      </c>
      <c r="B400" s="73" t="s">
        <v>380</v>
      </c>
      <c r="C400" s="73" t="s">
        <v>383</v>
      </c>
      <c r="D400" s="73" t="s">
        <v>384</v>
      </c>
      <c r="E400" s="73" t="s">
        <v>38</v>
      </c>
      <c r="F400" s="73" t="s">
        <v>39</v>
      </c>
      <c r="G400" s="74">
        <v>133</v>
      </c>
      <c r="H400" s="74">
        <v>69</v>
      </c>
    </row>
    <row r="401" spans="1:8" x14ac:dyDescent="0.25">
      <c r="A401" s="72">
        <v>233</v>
      </c>
      <c r="B401" s="73" t="s">
        <v>380</v>
      </c>
      <c r="C401" s="73" t="s">
        <v>383</v>
      </c>
      <c r="D401" s="73" t="s">
        <v>384</v>
      </c>
      <c r="E401" s="73" t="s">
        <v>40</v>
      </c>
      <c r="F401" s="73" t="s">
        <v>88</v>
      </c>
      <c r="G401" s="74">
        <v>116</v>
      </c>
      <c r="H401" s="74">
        <v>69</v>
      </c>
    </row>
    <row r="402" spans="1:8" x14ac:dyDescent="0.25">
      <c r="A402" s="72">
        <v>233</v>
      </c>
      <c r="B402" s="73" t="s">
        <v>380</v>
      </c>
      <c r="C402" s="73" t="s">
        <v>383</v>
      </c>
      <c r="D402" s="73" t="s">
        <v>384</v>
      </c>
      <c r="E402" s="73" t="s">
        <v>89</v>
      </c>
      <c r="F402" s="73" t="s">
        <v>65</v>
      </c>
      <c r="G402" s="74">
        <v>164</v>
      </c>
      <c r="H402" s="74">
        <v>69</v>
      </c>
    </row>
    <row r="403" spans="1:8" x14ac:dyDescent="0.25">
      <c r="A403" s="72">
        <v>233</v>
      </c>
      <c r="B403" s="73" t="s">
        <v>380</v>
      </c>
      <c r="C403" s="73" t="s">
        <v>383</v>
      </c>
      <c r="D403" s="73" t="s">
        <v>384</v>
      </c>
      <c r="E403" s="73" t="s">
        <v>66</v>
      </c>
      <c r="F403" s="73" t="s">
        <v>45</v>
      </c>
      <c r="G403" s="74">
        <v>133</v>
      </c>
      <c r="H403" s="74">
        <v>69</v>
      </c>
    </row>
    <row r="404" spans="1:8" x14ac:dyDescent="0.25">
      <c r="A404" s="75">
        <v>234</v>
      </c>
      <c r="B404" s="82" t="s">
        <v>380</v>
      </c>
      <c r="C404" s="82" t="s">
        <v>368</v>
      </c>
      <c r="D404" s="82" t="s">
        <v>385</v>
      </c>
      <c r="E404" s="82" t="s">
        <v>38</v>
      </c>
      <c r="F404" s="82" t="s">
        <v>88</v>
      </c>
      <c r="G404" s="83">
        <v>123</v>
      </c>
      <c r="H404" s="83">
        <v>59</v>
      </c>
    </row>
    <row r="405" spans="1:8" x14ac:dyDescent="0.25">
      <c r="A405" s="75">
        <v>234</v>
      </c>
      <c r="B405" s="82" t="s">
        <v>380</v>
      </c>
      <c r="C405" s="82" t="s">
        <v>368</v>
      </c>
      <c r="D405" s="82" t="s">
        <v>385</v>
      </c>
      <c r="E405" s="82" t="s">
        <v>89</v>
      </c>
      <c r="F405" s="82" t="s">
        <v>65</v>
      </c>
      <c r="G405" s="83">
        <v>148</v>
      </c>
      <c r="H405" s="83">
        <v>59</v>
      </c>
    </row>
    <row r="406" spans="1:8" x14ac:dyDescent="0.25">
      <c r="A406" s="75">
        <v>234</v>
      </c>
      <c r="B406" s="82" t="s">
        <v>380</v>
      </c>
      <c r="C406" s="82" t="s">
        <v>368</v>
      </c>
      <c r="D406" s="82" t="s">
        <v>385</v>
      </c>
      <c r="E406" s="82" t="s">
        <v>66</v>
      </c>
      <c r="F406" s="82" t="s">
        <v>45</v>
      </c>
      <c r="G406" s="83">
        <v>123</v>
      </c>
      <c r="H406" s="83">
        <v>59</v>
      </c>
    </row>
    <row r="407" spans="1:8" x14ac:dyDescent="0.25">
      <c r="A407" s="72">
        <v>235</v>
      </c>
      <c r="B407" s="73" t="s">
        <v>380</v>
      </c>
      <c r="C407" s="73" t="s">
        <v>386</v>
      </c>
      <c r="D407" s="73" t="s">
        <v>387</v>
      </c>
      <c r="E407" s="73" t="s">
        <v>38</v>
      </c>
      <c r="F407" s="73" t="s">
        <v>55</v>
      </c>
      <c r="G407" s="74">
        <v>171</v>
      </c>
      <c r="H407" s="74">
        <v>64</v>
      </c>
    </row>
    <row r="408" spans="1:8" x14ac:dyDescent="0.25">
      <c r="A408" s="72">
        <v>235</v>
      </c>
      <c r="B408" s="73" t="s">
        <v>380</v>
      </c>
      <c r="C408" s="73" t="s">
        <v>386</v>
      </c>
      <c r="D408" s="73" t="s">
        <v>387</v>
      </c>
      <c r="E408" s="73" t="s">
        <v>56</v>
      </c>
      <c r="F408" s="73" t="s">
        <v>41</v>
      </c>
      <c r="G408" s="74">
        <v>140</v>
      </c>
      <c r="H408" s="74">
        <v>64</v>
      </c>
    </row>
    <row r="409" spans="1:8" x14ac:dyDescent="0.25">
      <c r="A409" s="72">
        <v>235</v>
      </c>
      <c r="B409" s="73" t="s">
        <v>380</v>
      </c>
      <c r="C409" s="73" t="s">
        <v>386</v>
      </c>
      <c r="D409" s="73" t="s">
        <v>387</v>
      </c>
      <c r="E409" s="73" t="s">
        <v>42</v>
      </c>
      <c r="F409" s="73" t="s">
        <v>45</v>
      </c>
      <c r="G409" s="74">
        <v>171</v>
      </c>
      <c r="H409" s="74">
        <v>64</v>
      </c>
    </row>
    <row r="410" spans="1:8" x14ac:dyDescent="0.25">
      <c r="A410" s="75">
        <v>236</v>
      </c>
      <c r="B410" s="82" t="s">
        <v>380</v>
      </c>
      <c r="C410" s="82" t="s">
        <v>388</v>
      </c>
      <c r="D410" s="82" t="s">
        <v>713</v>
      </c>
      <c r="E410" s="82" t="s">
        <v>35</v>
      </c>
      <c r="F410" s="82" t="s">
        <v>35</v>
      </c>
      <c r="G410" s="83">
        <v>148</v>
      </c>
      <c r="H410" s="83">
        <v>59</v>
      </c>
    </row>
    <row r="411" spans="1:8" x14ac:dyDescent="0.25">
      <c r="A411" s="72">
        <v>237</v>
      </c>
      <c r="B411" s="73" t="s">
        <v>380</v>
      </c>
      <c r="C411" s="73" t="s">
        <v>389</v>
      </c>
      <c r="D411" s="73" t="s">
        <v>390</v>
      </c>
      <c r="E411" s="73" t="s">
        <v>38</v>
      </c>
      <c r="F411" s="73" t="s">
        <v>39</v>
      </c>
      <c r="G411" s="74">
        <v>124</v>
      </c>
      <c r="H411" s="74">
        <v>64</v>
      </c>
    </row>
    <row r="412" spans="1:8" x14ac:dyDescent="0.25">
      <c r="A412" s="72">
        <v>237</v>
      </c>
      <c r="B412" s="73" t="s">
        <v>380</v>
      </c>
      <c r="C412" s="73" t="s">
        <v>389</v>
      </c>
      <c r="D412" s="73" t="s">
        <v>390</v>
      </c>
      <c r="E412" s="73" t="s">
        <v>40</v>
      </c>
      <c r="F412" s="73" t="s">
        <v>57</v>
      </c>
      <c r="G412" s="74">
        <v>115</v>
      </c>
      <c r="H412" s="74">
        <v>64</v>
      </c>
    </row>
    <row r="413" spans="1:8" x14ac:dyDescent="0.25">
      <c r="A413" s="72">
        <v>237</v>
      </c>
      <c r="B413" s="73" t="s">
        <v>380</v>
      </c>
      <c r="C413" s="73" t="s">
        <v>389</v>
      </c>
      <c r="D413" s="73" t="s">
        <v>390</v>
      </c>
      <c r="E413" s="73" t="s">
        <v>58</v>
      </c>
      <c r="F413" s="73" t="s">
        <v>45</v>
      </c>
      <c r="G413" s="74">
        <v>124</v>
      </c>
      <c r="H413" s="74">
        <v>64</v>
      </c>
    </row>
    <row r="414" spans="1:8" x14ac:dyDescent="0.25">
      <c r="A414" s="75">
        <v>238</v>
      </c>
      <c r="B414" s="82" t="s">
        <v>380</v>
      </c>
      <c r="C414" s="82" t="s">
        <v>391</v>
      </c>
      <c r="D414" s="82" t="s">
        <v>392</v>
      </c>
      <c r="E414" s="82" t="s">
        <v>38</v>
      </c>
      <c r="F414" s="82" t="s">
        <v>55</v>
      </c>
      <c r="G414" s="83">
        <v>169</v>
      </c>
      <c r="H414" s="83">
        <v>64</v>
      </c>
    </row>
    <row r="415" spans="1:8" x14ac:dyDescent="0.25">
      <c r="A415" s="75">
        <v>238</v>
      </c>
      <c r="B415" s="82" t="s">
        <v>380</v>
      </c>
      <c r="C415" s="82" t="s">
        <v>391</v>
      </c>
      <c r="D415" s="82" t="s">
        <v>392</v>
      </c>
      <c r="E415" s="82" t="s">
        <v>56</v>
      </c>
      <c r="F415" s="82" t="s">
        <v>88</v>
      </c>
      <c r="G415" s="83">
        <v>125</v>
      </c>
      <c r="H415" s="83">
        <v>64</v>
      </c>
    </row>
    <row r="416" spans="1:8" x14ac:dyDescent="0.25">
      <c r="A416" s="75">
        <v>238</v>
      </c>
      <c r="B416" s="82" t="s">
        <v>380</v>
      </c>
      <c r="C416" s="82" t="s">
        <v>391</v>
      </c>
      <c r="D416" s="82" t="s">
        <v>392</v>
      </c>
      <c r="E416" s="82" t="s">
        <v>89</v>
      </c>
      <c r="F416" s="82" t="s">
        <v>65</v>
      </c>
      <c r="G416" s="83">
        <v>189</v>
      </c>
      <c r="H416" s="83">
        <v>64</v>
      </c>
    </row>
    <row r="417" spans="1:8" x14ac:dyDescent="0.25">
      <c r="A417" s="75">
        <v>238</v>
      </c>
      <c r="B417" s="82" t="s">
        <v>380</v>
      </c>
      <c r="C417" s="82" t="s">
        <v>391</v>
      </c>
      <c r="D417" s="82" t="s">
        <v>392</v>
      </c>
      <c r="E417" s="82" t="s">
        <v>66</v>
      </c>
      <c r="F417" s="82" t="s">
        <v>45</v>
      </c>
      <c r="G417" s="83">
        <v>169</v>
      </c>
      <c r="H417" s="83">
        <v>64</v>
      </c>
    </row>
    <row r="418" spans="1:8" x14ac:dyDescent="0.25">
      <c r="A418" s="72">
        <v>241</v>
      </c>
      <c r="B418" s="73" t="s">
        <v>393</v>
      </c>
      <c r="C418" s="73" t="s">
        <v>394</v>
      </c>
      <c r="D418" s="73" t="s">
        <v>395</v>
      </c>
      <c r="E418" s="73" t="s">
        <v>35</v>
      </c>
      <c r="F418" s="73" t="s">
        <v>35</v>
      </c>
      <c r="G418" s="74">
        <v>108</v>
      </c>
      <c r="H418" s="74">
        <v>69</v>
      </c>
    </row>
    <row r="419" spans="1:8" x14ac:dyDescent="0.25">
      <c r="A419" s="75">
        <v>242</v>
      </c>
      <c r="B419" s="82" t="s">
        <v>393</v>
      </c>
      <c r="C419" s="82" t="s">
        <v>396</v>
      </c>
      <c r="D419" s="82" t="s">
        <v>397</v>
      </c>
      <c r="E419" s="82" t="s">
        <v>38</v>
      </c>
      <c r="F419" s="82" t="s">
        <v>41</v>
      </c>
      <c r="G419" s="83">
        <v>128</v>
      </c>
      <c r="H419" s="83">
        <v>69</v>
      </c>
    </row>
    <row r="420" spans="1:8" x14ac:dyDescent="0.25">
      <c r="A420" s="75">
        <v>242</v>
      </c>
      <c r="B420" s="82" t="s">
        <v>393</v>
      </c>
      <c r="C420" s="82" t="s">
        <v>396</v>
      </c>
      <c r="D420" s="82" t="s">
        <v>397</v>
      </c>
      <c r="E420" s="82" t="s">
        <v>42</v>
      </c>
      <c r="F420" s="82" t="s">
        <v>65</v>
      </c>
      <c r="G420" s="83">
        <v>164</v>
      </c>
      <c r="H420" s="83">
        <v>69</v>
      </c>
    </row>
    <row r="421" spans="1:8" x14ac:dyDescent="0.25">
      <c r="A421" s="75">
        <v>242</v>
      </c>
      <c r="B421" s="82" t="s">
        <v>393</v>
      </c>
      <c r="C421" s="82" t="s">
        <v>396</v>
      </c>
      <c r="D421" s="82" t="s">
        <v>397</v>
      </c>
      <c r="E421" s="82" t="s">
        <v>66</v>
      </c>
      <c r="F421" s="82" t="s">
        <v>45</v>
      </c>
      <c r="G421" s="83">
        <v>128</v>
      </c>
      <c r="H421" s="83">
        <v>69</v>
      </c>
    </row>
    <row r="422" spans="1:8" x14ac:dyDescent="0.25">
      <c r="A422" s="72">
        <v>243</v>
      </c>
      <c r="B422" s="73" t="s">
        <v>393</v>
      </c>
      <c r="C422" s="73" t="s">
        <v>398</v>
      </c>
      <c r="D422" s="73" t="s">
        <v>399</v>
      </c>
      <c r="E422" s="73" t="s">
        <v>35</v>
      </c>
      <c r="F422" s="73" t="s">
        <v>35</v>
      </c>
      <c r="G422" s="74">
        <v>118</v>
      </c>
      <c r="H422" s="74">
        <v>69</v>
      </c>
    </row>
    <row r="423" spans="1:8" x14ac:dyDescent="0.25">
      <c r="A423" s="75">
        <v>244</v>
      </c>
      <c r="B423" s="82" t="s">
        <v>393</v>
      </c>
      <c r="C423" s="82" t="s">
        <v>400</v>
      </c>
      <c r="D423" s="82" t="s">
        <v>401</v>
      </c>
      <c r="E423" s="82" t="s">
        <v>35</v>
      </c>
      <c r="F423" s="82" t="s">
        <v>35</v>
      </c>
      <c r="G423" s="83">
        <v>127</v>
      </c>
      <c r="H423" s="83">
        <v>69</v>
      </c>
    </row>
    <row r="424" spans="1:8" x14ac:dyDescent="0.25">
      <c r="A424" s="72">
        <v>246</v>
      </c>
      <c r="B424" s="73" t="s">
        <v>393</v>
      </c>
      <c r="C424" s="73" t="s">
        <v>402</v>
      </c>
      <c r="D424" s="73" t="s">
        <v>403</v>
      </c>
      <c r="E424" s="73" t="s">
        <v>35</v>
      </c>
      <c r="F424" s="73" t="s">
        <v>35</v>
      </c>
      <c r="G424" s="74">
        <v>147</v>
      </c>
      <c r="H424" s="74">
        <v>69</v>
      </c>
    </row>
    <row r="425" spans="1:8" x14ac:dyDescent="0.25">
      <c r="A425" s="75">
        <v>247</v>
      </c>
      <c r="B425" s="82" t="s">
        <v>393</v>
      </c>
      <c r="C425" s="82" t="s">
        <v>404</v>
      </c>
      <c r="D425" s="82" t="s">
        <v>405</v>
      </c>
      <c r="E425" s="82" t="s">
        <v>35</v>
      </c>
      <c r="F425" s="82" t="s">
        <v>35</v>
      </c>
      <c r="G425" s="83">
        <v>161</v>
      </c>
      <c r="H425" s="83">
        <v>69</v>
      </c>
    </row>
    <row r="426" spans="1:8" x14ac:dyDescent="0.25">
      <c r="A426" s="72">
        <v>249</v>
      </c>
      <c r="B426" s="73" t="s">
        <v>393</v>
      </c>
      <c r="C426" s="73" t="s">
        <v>406</v>
      </c>
      <c r="D426" s="73" t="s">
        <v>407</v>
      </c>
      <c r="E426" s="73" t="s">
        <v>35</v>
      </c>
      <c r="F426" s="73" t="s">
        <v>35</v>
      </c>
      <c r="G426" s="74">
        <v>137</v>
      </c>
      <c r="H426" s="74">
        <v>69</v>
      </c>
    </row>
    <row r="427" spans="1:8" x14ac:dyDescent="0.25">
      <c r="A427" s="75">
        <v>248</v>
      </c>
      <c r="B427" s="82" t="s">
        <v>393</v>
      </c>
      <c r="C427" s="82" t="s">
        <v>408</v>
      </c>
      <c r="D427" s="82" t="s">
        <v>408</v>
      </c>
      <c r="E427" s="82" t="s">
        <v>35</v>
      </c>
      <c r="F427" s="82" t="s">
        <v>35</v>
      </c>
      <c r="G427" s="83">
        <v>153</v>
      </c>
      <c r="H427" s="83">
        <v>64</v>
      </c>
    </row>
    <row r="428" spans="1:8" x14ac:dyDescent="0.25">
      <c r="A428" s="72">
        <v>250</v>
      </c>
      <c r="B428" s="73" t="s">
        <v>393</v>
      </c>
      <c r="C428" s="73" t="s">
        <v>409</v>
      </c>
      <c r="D428" s="73" t="s">
        <v>410</v>
      </c>
      <c r="E428" s="73" t="s">
        <v>35</v>
      </c>
      <c r="F428" s="73" t="s">
        <v>35</v>
      </c>
      <c r="G428" s="74">
        <v>130</v>
      </c>
      <c r="H428" s="74">
        <v>69</v>
      </c>
    </row>
    <row r="429" spans="1:8" x14ac:dyDescent="0.25">
      <c r="A429" s="75">
        <v>251</v>
      </c>
      <c r="B429" s="82" t="s">
        <v>393</v>
      </c>
      <c r="C429" s="82" t="s">
        <v>411</v>
      </c>
      <c r="D429" s="82" t="s">
        <v>412</v>
      </c>
      <c r="E429" s="82" t="s">
        <v>38</v>
      </c>
      <c r="F429" s="82" t="s">
        <v>88</v>
      </c>
      <c r="G429" s="83">
        <v>152</v>
      </c>
      <c r="H429" s="83">
        <v>69</v>
      </c>
    </row>
    <row r="430" spans="1:8" x14ac:dyDescent="0.25">
      <c r="A430" s="75">
        <v>251</v>
      </c>
      <c r="B430" s="82" t="s">
        <v>393</v>
      </c>
      <c r="C430" s="82" t="s">
        <v>411</v>
      </c>
      <c r="D430" s="82" t="s">
        <v>412</v>
      </c>
      <c r="E430" s="82" t="s">
        <v>89</v>
      </c>
      <c r="F430" s="82" t="s">
        <v>65</v>
      </c>
      <c r="G430" s="83">
        <v>203</v>
      </c>
      <c r="H430" s="83">
        <v>69</v>
      </c>
    </row>
    <row r="431" spans="1:8" x14ac:dyDescent="0.25">
      <c r="A431" s="75">
        <v>251</v>
      </c>
      <c r="B431" s="82" t="s">
        <v>393</v>
      </c>
      <c r="C431" s="82" t="s">
        <v>411</v>
      </c>
      <c r="D431" s="82" t="s">
        <v>412</v>
      </c>
      <c r="E431" s="82" t="s">
        <v>66</v>
      </c>
      <c r="F431" s="82" t="s">
        <v>45</v>
      </c>
      <c r="G431" s="83">
        <v>152</v>
      </c>
      <c r="H431" s="83">
        <v>69</v>
      </c>
    </row>
    <row r="432" spans="1:8" x14ac:dyDescent="0.25">
      <c r="A432" s="72">
        <v>252</v>
      </c>
      <c r="B432" s="73" t="s">
        <v>413</v>
      </c>
      <c r="C432" s="73" t="s">
        <v>777</v>
      </c>
      <c r="D432" s="73" t="s">
        <v>778</v>
      </c>
      <c r="E432" s="73" t="s">
        <v>38</v>
      </c>
      <c r="F432" s="73" t="s">
        <v>55</v>
      </c>
      <c r="G432" s="74">
        <v>141</v>
      </c>
      <c r="H432" s="74">
        <v>69</v>
      </c>
    </row>
    <row r="433" spans="1:8" x14ac:dyDescent="0.25">
      <c r="A433" s="72">
        <v>252</v>
      </c>
      <c r="B433" s="73" t="s">
        <v>413</v>
      </c>
      <c r="C433" s="73" t="s">
        <v>777</v>
      </c>
      <c r="D433" s="73" t="s">
        <v>778</v>
      </c>
      <c r="E433" s="73" t="s">
        <v>56</v>
      </c>
      <c r="F433" s="73" t="s">
        <v>39</v>
      </c>
      <c r="G433" s="74">
        <v>130</v>
      </c>
      <c r="H433" s="74">
        <v>69</v>
      </c>
    </row>
    <row r="434" spans="1:8" x14ac:dyDescent="0.25">
      <c r="A434" s="72">
        <v>252</v>
      </c>
      <c r="B434" s="73" t="s">
        <v>413</v>
      </c>
      <c r="C434" s="73" t="s">
        <v>777</v>
      </c>
      <c r="D434" s="73" t="s">
        <v>778</v>
      </c>
      <c r="E434" s="73" t="s">
        <v>40</v>
      </c>
      <c r="F434" s="73" t="s">
        <v>45</v>
      </c>
      <c r="G434" s="74">
        <v>141</v>
      </c>
      <c r="H434" s="74">
        <v>69</v>
      </c>
    </row>
    <row r="435" spans="1:8" x14ac:dyDescent="0.25">
      <c r="A435" s="75">
        <v>479</v>
      </c>
      <c r="B435" s="82" t="s">
        <v>413</v>
      </c>
      <c r="C435" s="82" t="s">
        <v>414</v>
      </c>
      <c r="D435" s="82" t="s">
        <v>415</v>
      </c>
      <c r="E435" s="82" t="s">
        <v>35</v>
      </c>
      <c r="F435" s="82" t="s">
        <v>35</v>
      </c>
      <c r="G435" s="83">
        <v>212</v>
      </c>
      <c r="H435" s="83">
        <v>64</v>
      </c>
    </row>
    <row r="436" spans="1:8" x14ac:dyDescent="0.25">
      <c r="A436" s="72">
        <v>254</v>
      </c>
      <c r="B436" s="73" t="s">
        <v>413</v>
      </c>
      <c r="C436" s="73" t="s">
        <v>416</v>
      </c>
      <c r="D436" s="73" t="s">
        <v>416</v>
      </c>
      <c r="E436" s="73" t="s">
        <v>38</v>
      </c>
      <c r="F436" s="73" t="s">
        <v>47</v>
      </c>
      <c r="G436" s="74">
        <v>162</v>
      </c>
      <c r="H436" s="74">
        <v>69</v>
      </c>
    </row>
    <row r="437" spans="1:8" x14ac:dyDescent="0.25">
      <c r="A437" s="72">
        <v>254</v>
      </c>
      <c r="B437" s="73" t="s">
        <v>413</v>
      </c>
      <c r="C437" s="73" t="s">
        <v>416</v>
      </c>
      <c r="D437" s="73" t="s">
        <v>416</v>
      </c>
      <c r="E437" s="73" t="s">
        <v>48</v>
      </c>
      <c r="F437" s="73" t="s">
        <v>39</v>
      </c>
      <c r="G437" s="74">
        <v>122</v>
      </c>
      <c r="H437" s="74">
        <v>69</v>
      </c>
    </row>
    <row r="438" spans="1:8" x14ac:dyDescent="0.25">
      <c r="A438" s="72">
        <v>254</v>
      </c>
      <c r="B438" s="73" t="s">
        <v>413</v>
      </c>
      <c r="C438" s="73" t="s">
        <v>416</v>
      </c>
      <c r="D438" s="73" t="s">
        <v>416</v>
      </c>
      <c r="E438" s="73" t="s">
        <v>40</v>
      </c>
      <c r="F438" s="73" t="s">
        <v>45</v>
      </c>
      <c r="G438" s="74">
        <v>162</v>
      </c>
      <c r="H438" s="74">
        <v>69</v>
      </c>
    </row>
    <row r="439" spans="1:8" x14ac:dyDescent="0.25">
      <c r="A439" s="75">
        <v>423</v>
      </c>
      <c r="B439" s="82" t="s">
        <v>413</v>
      </c>
      <c r="C439" s="82" t="s">
        <v>417</v>
      </c>
      <c r="D439" s="82" t="s">
        <v>417</v>
      </c>
      <c r="E439" s="82" t="s">
        <v>35</v>
      </c>
      <c r="F439" s="82" t="s">
        <v>35</v>
      </c>
      <c r="G439" s="83">
        <v>135</v>
      </c>
      <c r="H439" s="83">
        <v>64</v>
      </c>
    </row>
    <row r="440" spans="1:8" x14ac:dyDescent="0.25">
      <c r="A440" s="72">
        <v>255</v>
      </c>
      <c r="B440" s="73" t="s">
        <v>418</v>
      </c>
      <c r="C440" s="73" t="s">
        <v>419</v>
      </c>
      <c r="D440" s="73" t="s">
        <v>420</v>
      </c>
      <c r="E440" s="73" t="s">
        <v>38</v>
      </c>
      <c r="F440" s="73" t="s">
        <v>88</v>
      </c>
      <c r="G440" s="74">
        <v>125</v>
      </c>
      <c r="H440" s="74">
        <v>69</v>
      </c>
    </row>
    <row r="441" spans="1:8" x14ac:dyDescent="0.25">
      <c r="A441" s="72">
        <v>255</v>
      </c>
      <c r="B441" s="73" t="s">
        <v>418</v>
      </c>
      <c r="C441" s="73" t="s">
        <v>419</v>
      </c>
      <c r="D441" s="73" t="s">
        <v>420</v>
      </c>
      <c r="E441" s="73" t="s">
        <v>89</v>
      </c>
      <c r="F441" s="73" t="s">
        <v>65</v>
      </c>
      <c r="G441" s="74">
        <v>152</v>
      </c>
      <c r="H441" s="74">
        <v>69</v>
      </c>
    </row>
    <row r="442" spans="1:8" x14ac:dyDescent="0.25">
      <c r="A442" s="72">
        <v>255</v>
      </c>
      <c r="B442" s="73" t="s">
        <v>418</v>
      </c>
      <c r="C442" s="73" t="s">
        <v>419</v>
      </c>
      <c r="D442" s="73" t="s">
        <v>420</v>
      </c>
      <c r="E442" s="73" t="s">
        <v>66</v>
      </c>
      <c r="F442" s="73" t="s">
        <v>45</v>
      </c>
      <c r="G442" s="74">
        <v>125</v>
      </c>
      <c r="H442" s="74">
        <v>69</v>
      </c>
    </row>
    <row r="443" spans="1:8" x14ac:dyDescent="0.25">
      <c r="A443" s="75">
        <v>256</v>
      </c>
      <c r="B443" s="82" t="s">
        <v>418</v>
      </c>
      <c r="C443" s="82" t="s">
        <v>421</v>
      </c>
      <c r="D443" s="82" t="s">
        <v>422</v>
      </c>
      <c r="E443" s="82" t="s">
        <v>38</v>
      </c>
      <c r="F443" s="82" t="s">
        <v>63</v>
      </c>
      <c r="G443" s="83">
        <v>152</v>
      </c>
      <c r="H443" s="83">
        <v>69</v>
      </c>
    </row>
    <row r="444" spans="1:8" x14ac:dyDescent="0.25">
      <c r="A444" s="75">
        <v>256</v>
      </c>
      <c r="B444" s="82" t="s">
        <v>418</v>
      </c>
      <c r="C444" s="82" t="s">
        <v>421</v>
      </c>
      <c r="D444" s="82" t="s">
        <v>422</v>
      </c>
      <c r="E444" s="82" t="s">
        <v>64</v>
      </c>
      <c r="F444" s="82" t="s">
        <v>65</v>
      </c>
      <c r="G444" s="83">
        <v>120</v>
      </c>
      <c r="H444" s="83">
        <v>69</v>
      </c>
    </row>
    <row r="445" spans="1:8" x14ac:dyDescent="0.25">
      <c r="A445" s="75">
        <v>256</v>
      </c>
      <c r="B445" s="82" t="s">
        <v>418</v>
      </c>
      <c r="C445" s="82" t="s">
        <v>421</v>
      </c>
      <c r="D445" s="82" t="s">
        <v>422</v>
      </c>
      <c r="E445" s="82" t="s">
        <v>66</v>
      </c>
      <c r="F445" s="82" t="s">
        <v>45</v>
      </c>
      <c r="G445" s="83">
        <v>152</v>
      </c>
      <c r="H445" s="83">
        <v>69</v>
      </c>
    </row>
    <row r="446" spans="1:8" x14ac:dyDescent="0.25">
      <c r="A446" s="72">
        <v>258</v>
      </c>
      <c r="B446" s="73" t="s">
        <v>423</v>
      </c>
      <c r="C446" s="73" t="s">
        <v>424</v>
      </c>
      <c r="D446" s="73" t="s">
        <v>424</v>
      </c>
      <c r="E446" s="73" t="s">
        <v>35</v>
      </c>
      <c r="F446" s="73" t="s">
        <v>35</v>
      </c>
      <c r="G446" s="74">
        <v>114</v>
      </c>
      <c r="H446" s="74">
        <v>69</v>
      </c>
    </row>
    <row r="447" spans="1:8" x14ac:dyDescent="0.25">
      <c r="A447" s="75">
        <v>269</v>
      </c>
      <c r="B447" s="82" t="s">
        <v>423</v>
      </c>
      <c r="C447" s="82" t="s">
        <v>714</v>
      </c>
      <c r="D447" s="82" t="s">
        <v>715</v>
      </c>
      <c r="E447" s="82" t="s">
        <v>35</v>
      </c>
      <c r="F447" s="82" t="s">
        <v>35</v>
      </c>
      <c r="G447" s="83">
        <v>113</v>
      </c>
      <c r="H447" s="83">
        <v>64</v>
      </c>
    </row>
    <row r="448" spans="1:8" x14ac:dyDescent="0.25">
      <c r="A448" s="72">
        <v>260</v>
      </c>
      <c r="B448" s="73" t="s">
        <v>423</v>
      </c>
      <c r="C448" s="73" t="s">
        <v>425</v>
      </c>
      <c r="D448" s="73" t="s">
        <v>426</v>
      </c>
      <c r="E448" s="73" t="s">
        <v>35</v>
      </c>
      <c r="F448" s="73" t="s">
        <v>35</v>
      </c>
      <c r="G448" s="74">
        <v>117</v>
      </c>
      <c r="H448" s="74">
        <v>69</v>
      </c>
    </row>
    <row r="449" spans="1:8" x14ac:dyDescent="0.25">
      <c r="A449" s="75">
        <v>261</v>
      </c>
      <c r="B449" s="82" t="s">
        <v>423</v>
      </c>
      <c r="C449" s="82" t="s">
        <v>427</v>
      </c>
      <c r="D449" s="82" t="s">
        <v>428</v>
      </c>
      <c r="E449" s="82" t="s">
        <v>35</v>
      </c>
      <c r="F449" s="82" t="s">
        <v>35</v>
      </c>
      <c r="G449" s="83">
        <v>151</v>
      </c>
      <c r="H449" s="83">
        <v>74</v>
      </c>
    </row>
    <row r="450" spans="1:8" x14ac:dyDescent="0.25">
      <c r="A450" s="72">
        <v>262</v>
      </c>
      <c r="B450" s="73" t="s">
        <v>423</v>
      </c>
      <c r="C450" s="73" t="s">
        <v>429</v>
      </c>
      <c r="D450" s="73" t="s">
        <v>430</v>
      </c>
      <c r="E450" s="73" t="s">
        <v>38</v>
      </c>
      <c r="F450" s="73" t="s">
        <v>88</v>
      </c>
      <c r="G450" s="74">
        <v>119</v>
      </c>
      <c r="H450" s="74">
        <v>69</v>
      </c>
    </row>
    <row r="451" spans="1:8" x14ac:dyDescent="0.25">
      <c r="A451" s="72">
        <v>262</v>
      </c>
      <c r="B451" s="73" t="s">
        <v>423</v>
      </c>
      <c r="C451" s="73" t="s">
        <v>429</v>
      </c>
      <c r="D451" s="73" t="s">
        <v>430</v>
      </c>
      <c r="E451" s="73" t="s">
        <v>89</v>
      </c>
      <c r="F451" s="73" t="s">
        <v>65</v>
      </c>
      <c r="G451" s="74">
        <v>198</v>
      </c>
      <c r="H451" s="74">
        <v>69</v>
      </c>
    </row>
    <row r="452" spans="1:8" x14ac:dyDescent="0.25">
      <c r="A452" s="72">
        <v>262</v>
      </c>
      <c r="B452" s="73" t="s">
        <v>423</v>
      </c>
      <c r="C452" s="73" t="s">
        <v>429</v>
      </c>
      <c r="D452" s="73" t="s">
        <v>430</v>
      </c>
      <c r="E452" s="73" t="s">
        <v>66</v>
      </c>
      <c r="F452" s="73" t="s">
        <v>45</v>
      </c>
      <c r="G452" s="74">
        <v>119</v>
      </c>
      <c r="H452" s="74">
        <v>69</v>
      </c>
    </row>
    <row r="453" spans="1:8" x14ac:dyDescent="0.25">
      <c r="A453" s="75">
        <v>277</v>
      </c>
      <c r="B453" s="82" t="s">
        <v>423</v>
      </c>
      <c r="C453" s="82" t="s">
        <v>716</v>
      </c>
      <c r="D453" s="82" t="s">
        <v>717</v>
      </c>
      <c r="E453" s="82" t="s">
        <v>35</v>
      </c>
      <c r="F453" s="82" t="s">
        <v>35</v>
      </c>
      <c r="G453" s="83">
        <v>139</v>
      </c>
      <c r="H453" s="83">
        <v>74</v>
      </c>
    </row>
    <row r="454" spans="1:8" x14ac:dyDescent="0.25">
      <c r="A454" s="72">
        <v>264</v>
      </c>
      <c r="B454" s="73" t="s">
        <v>423</v>
      </c>
      <c r="C454" s="73" t="s">
        <v>431</v>
      </c>
      <c r="D454" s="73" t="s">
        <v>432</v>
      </c>
      <c r="E454" s="73" t="s">
        <v>35</v>
      </c>
      <c r="F454" s="73" t="s">
        <v>35</v>
      </c>
      <c r="G454" s="74">
        <v>141</v>
      </c>
      <c r="H454" s="74">
        <v>69</v>
      </c>
    </row>
    <row r="455" spans="1:8" x14ac:dyDescent="0.25">
      <c r="A455" s="75">
        <v>265</v>
      </c>
      <c r="B455" s="82" t="s">
        <v>423</v>
      </c>
      <c r="C455" s="82" t="s">
        <v>433</v>
      </c>
      <c r="D455" s="82" t="s">
        <v>273</v>
      </c>
      <c r="E455" s="82" t="s">
        <v>38</v>
      </c>
      <c r="F455" s="82" t="s">
        <v>39</v>
      </c>
      <c r="G455" s="83">
        <v>169</v>
      </c>
      <c r="H455" s="83">
        <v>79</v>
      </c>
    </row>
    <row r="456" spans="1:8" x14ac:dyDescent="0.25">
      <c r="A456" s="75">
        <v>265</v>
      </c>
      <c r="B456" s="82" t="s">
        <v>423</v>
      </c>
      <c r="C456" s="82" t="s">
        <v>433</v>
      </c>
      <c r="D456" s="82" t="s">
        <v>273</v>
      </c>
      <c r="E456" s="82" t="s">
        <v>40</v>
      </c>
      <c r="F456" s="82" t="s">
        <v>88</v>
      </c>
      <c r="G456" s="83">
        <v>140</v>
      </c>
      <c r="H456" s="83">
        <v>79</v>
      </c>
    </row>
    <row r="457" spans="1:8" x14ac:dyDescent="0.25">
      <c r="A457" s="75">
        <v>265</v>
      </c>
      <c r="B457" s="82" t="s">
        <v>423</v>
      </c>
      <c r="C457" s="82" t="s">
        <v>433</v>
      </c>
      <c r="D457" s="82" t="s">
        <v>273</v>
      </c>
      <c r="E457" s="82" t="s">
        <v>89</v>
      </c>
      <c r="F457" s="82" t="s">
        <v>65</v>
      </c>
      <c r="G457" s="83">
        <v>220</v>
      </c>
      <c r="H457" s="83">
        <v>79</v>
      </c>
    </row>
    <row r="458" spans="1:8" x14ac:dyDescent="0.25">
      <c r="A458" s="75">
        <v>265</v>
      </c>
      <c r="B458" s="82" t="s">
        <v>423</v>
      </c>
      <c r="C458" s="82" t="s">
        <v>433</v>
      </c>
      <c r="D458" s="82" t="s">
        <v>273</v>
      </c>
      <c r="E458" s="82" t="s">
        <v>66</v>
      </c>
      <c r="F458" s="82" t="s">
        <v>45</v>
      </c>
      <c r="G458" s="83">
        <v>169</v>
      </c>
      <c r="H458" s="83">
        <v>79</v>
      </c>
    </row>
    <row r="459" spans="1:8" x14ac:dyDescent="0.25">
      <c r="A459" s="72">
        <v>266</v>
      </c>
      <c r="B459" s="73" t="s">
        <v>423</v>
      </c>
      <c r="C459" s="73" t="s">
        <v>434</v>
      </c>
      <c r="D459" s="73" t="s">
        <v>435</v>
      </c>
      <c r="E459" s="73" t="s">
        <v>38</v>
      </c>
      <c r="F459" s="73" t="s">
        <v>47</v>
      </c>
      <c r="G459" s="74">
        <v>315</v>
      </c>
      <c r="H459" s="74">
        <v>79</v>
      </c>
    </row>
    <row r="460" spans="1:8" x14ac:dyDescent="0.25">
      <c r="A460" s="72">
        <v>266</v>
      </c>
      <c r="B460" s="73" t="s">
        <v>423</v>
      </c>
      <c r="C460" s="73" t="s">
        <v>434</v>
      </c>
      <c r="D460" s="73" t="s">
        <v>435</v>
      </c>
      <c r="E460" s="73" t="s">
        <v>48</v>
      </c>
      <c r="F460" s="73" t="s">
        <v>39</v>
      </c>
      <c r="G460" s="74">
        <v>169</v>
      </c>
      <c r="H460" s="74">
        <v>79</v>
      </c>
    </row>
    <row r="461" spans="1:8" x14ac:dyDescent="0.25">
      <c r="A461" s="72">
        <v>266</v>
      </c>
      <c r="B461" s="73" t="s">
        <v>423</v>
      </c>
      <c r="C461" s="73" t="s">
        <v>434</v>
      </c>
      <c r="D461" s="73" t="s">
        <v>435</v>
      </c>
      <c r="E461" s="73" t="s">
        <v>40</v>
      </c>
      <c r="F461" s="73" t="s">
        <v>88</v>
      </c>
      <c r="G461" s="74">
        <v>258</v>
      </c>
      <c r="H461" s="74">
        <v>79</v>
      </c>
    </row>
    <row r="462" spans="1:8" x14ac:dyDescent="0.25">
      <c r="A462" s="72">
        <v>266</v>
      </c>
      <c r="B462" s="73" t="s">
        <v>423</v>
      </c>
      <c r="C462" s="73" t="s">
        <v>434</v>
      </c>
      <c r="D462" s="73" t="s">
        <v>435</v>
      </c>
      <c r="E462" s="73" t="s">
        <v>89</v>
      </c>
      <c r="F462" s="73" t="s">
        <v>65</v>
      </c>
      <c r="G462" s="74">
        <v>225</v>
      </c>
      <c r="H462" s="74">
        <v>79</v>
      </c>
    </row>
    <row r="463" spans="1:8" x14ac:dyDescent="0.25">
      <c r="A463" s="72">
        <v>266</v>
      </c>
      <c r="B463" s="73" t="s">
        <v>423</v>
      </c>
      <c r="C463" s="73" t="s">
        <v>434</v>
      </c>
      <c r="D463" s="73" t="s">
        <v>435</v>
      </c>
      <c r="E463" s="73" t="s">
        <v>66</v>
      </c>
      <c r="F463" s="73" t="s">
        <v>45</v>
      </c>
      <c r="G463" s="74">
        <v>315</v>
      </c>
      <c r="H463" s="74">
        <v>79</v>
      </c>
    </row>
    <row r="464" spans="1:8" x14ac:dyDescent="0.25">
      <c r="A464" s="75">
        <v>267</v>
      </c>
      <c r="B464" s="82" t="s">
        <v>423</v>
      </c>
      <c r="C464" s="82" t="s">
        <v>436</v>
      </c>
      <c r="D464" s="82" t="s">
        <v>437</v>
      </c>
      <c r="E464" s="82" t="s">
        <v>38</v>
      </c>
      <c r="F464" s="82" t="s">
        <v>41</v>
      </c>
      <c r="G464" s="83">
        <v>107</v>
      </c>
      <c r="H464" s="83">
        <v>69</v>
      </c>
    </row>
    <row r="465" spans="1:8" x14ac:dyDescent="0.25">
      <c r="A465" s="75">
        <v>267</v>
      </c>
      <c r="B465" s="82" t="s">
        <v>423</v>
      </c>
      <c r="C465" s="82" t="s">
        <v>436</v>
      </c>
      <c r="D465" s="82" t="s">
        <v>437</v>
      </c>
      <c r="E465" s="82" t="s">
        <v>42</v>
      </c>
      <c r="F465" s="82" t="s">
        <v>65</v>
      </c>
      <c r="G465" s="83">
        <v>141</v>
      </c>
      <c r="H465" s="83">
        <v>69</v>
      </c>
    </row>
    <row r="466" spans="1:8" x14ac:dyDescent="0.25">
      <c r="A466" s="75">
        <v>267</v>
      </c>
      <c r="B466" s="82" t="s">
        <v>423</v>
      </c>
      <c r="C466" s="82" t="s">
        <v>436</v>
      </c>
      <c r="D466" s="82" t="s">
        <v>437</v>
      </c>
      <c r="E466" s="82" t="s">
        <v>66</v>
      </c>
      <c r="F466" s="82" t="s">
        <v>45</v>
      </c>
      <c r="G466" s="83">
        <v>107</v>
      </c>
      <c r="H466" s="83">
        <v>69</v>
      </c>
    </row>
    <row r="467" spans="1:8" x14ac:dyDescent="0.25">
      <c r="A467" s="72">
        <v>268</v>
      </c>
      <c r="B467" s="73" t="s">
        <v>423</v>
      </c>
      <c r="C467" s="73" t="s">
        <v>438</v>
      </c>
      <c r="D467" s="73" t="s">
        <v>439</v>
      </c>
      <c r="E467" s="73" t="s">
        <v>35</v>
      </c>
      <c r="F467" s="73" t="s">
        <v>35</v>
      </c>
      <c r="G467" s="74">
        <v>126</v>
      </c>
      <c r="H467" s="74">
        <v>69</v>
      </c>
    </row>
    <row r="468" spans="1:8" x14ac:dyDescent="0.25">
      <c r="A468" s="75">
        <v>270</v>
      </c>
      <c r="B468" s="82" t="s">
        <v>423</v>
      </c>
      <c r="C468" s="82" t="s">
        <v>440</v>
      </c>
      <c r="D468" s="82" t="s">
        <v>441</v>
      </c>
      <c r="E468" s="82" t="s">
        <v>35</v>
      </c>
      <c r="F468" s="82" t="s">
        <v>35</v>
      </c>
      <c r="G468" s="83">
        <v>113</v>
      </c>
      <c r="H468" s="83">
        <v>69</v>
      </c>
    </row>
    <row r="469" spans="1:8" x14ac:dyDescent="0.25">
      <c r="A469" s="72">
        <v>271</v>
      </c>
      <c r="B469" s="73" t="s">
        <v>423</v>
      </c>
      <c r="C469" s="73" t="s">
        <v>442</v>
      </c>
      <c r="D469" s="73" t="s">
        <v>443</v>
      </c>
      <c r="E469" s="73" t="s">
        <v>35</v>
      </c>
      <c r="F469" s="73" t="s">
        <v>35</v>
      </c>
      <c r="G469" s="74">
        <v>150</v>
      </c>
      <c r="H469" s="74">
        <v>69</v>
      </c>
    </row>
    <row r="470" spans="1:8" x14ac:dyDescent="0.25">
      <c r="A470" s="75">
        <v>272</v>
      </c>
      <c r="B470" s="82" t="s">
        <v>423</v>
      </c>
      <c r="C470" s="82" t="s">
        <v>346</v>
      </c>
      <c r="D470" s="82" t="s">
        <v>193</v>
      </c>
      <c r="E470" s="82" t="s">
        <v>35</v>
      </c>
      <c r="F470" s="82" t="s">
        <v>35</v>
      </c>
      <c r="G470" s="83">
        <v>119</v>
      </c>
      <c r="H470" s="83">
        <v>69</v>
      </c>
    </row>
    <row r="471" spans="1:8" x14ac:dyDescent="0.25">
      <c r="A471" s="72">
        <v>273</v>
      </c>
      <c r="B471" s="73" t="s">
        <v>423</v>
      </c>
      <c r="C471" s="73" t="s">
        <v>444</v>
      </c>
      <c r="D471" s="73" t="s">
        <v>445</v>
      </c>
      <c r="E471" s="73" t="s">
        <v>38</v>
      </c>
      <c r="F471" s="73" t="s">
        <v>88</v>
      </c>
      <c r="G471" s="74">
        <v>121</v>
      </c>
      <c r="H471" s="74">
        <v>64</v>
      </c>
    </row>
    <row r="472" spans="1:8" x14ac:dyDescent="0.25">
      <c r="A472" s="72">
        <v>273</v>
      </c>
      <c r="B472" s="73" t="s">
        <v>423</v>
      </c>
      <c r="C472" s="73" t="s">
        <v>444</v>
      </c>
      <c r="D472" s="73" t="s">
        <v>445</v>
      </c>
      <c r="E472" s="73" t="s">
        <v>89</v>
      </c>
      <c r="F472" s="73" t="s">
        <v>65</v>
      </c>
      <c r="G472" s="74">
        <v>204</v>
      </c>
      <c r="H472" s="74">
        <v>64</v>
      </c>
    </row>
    <row r="473" spans="1:8" x14ac:dyDescent="0.25">
      <c r="A473" s="72">
        <v>273</v>
      </c>
      <c r="B473" s="73" t="s">
        <v>423</v>
      </c>
      <c r="C473" s="73" t="s">
        <v>444</v>
      </c>
      <c r="D473" s="73" t="s">
        <v>445</v>
      </c>
      <c r="E473" s="73" t="s">
        <v>66</v>
      </c>
      <c r="F473" s="73" t="s">
        <v>45</v>
      </c>
      <c r="G473" s="74">
        <v>121</v>
      </c>
      <c r="H473" s="74">
        <v>64</v>
      </c>
    </row>
    <row r="474" spans="1:8" x14ac:dyDescent="0.25">
      <c r="A474" s="75">
        <v>274</v>
      </c>
      <c r="B474" s="82" t="s">
        <v>423</v>
      </c>
      <c r="C474" s="82" t="s">
        <v>446</v>
      </c>
      <c r="D474" s="82" t="s">
        <v>447</v>
      </c>
      <c r="E474" s="82" t="s">
        <v>35</v>
      </c>
      <c r="F474" s="82" t="s">
        <v>35</v>
      </c>
      <c r="G474" s="83">
        <v>116</v>
      </c>
      <c r="H474" s="83">
        <v>64</v>
      </c>
    </row>
    <row r="475" spans="1:8" x14ac:dyDescent="0.25">
      <c r="A475" s="72">
        <v>275</v>
      </c>
      <c r="B475" s="73" t="s">
        <v>423</v>
      </c>
      <c r="C475" s="73" t="s">
        <v>448</v>
      </c>
      <c r="D475" s="73" t="s">
        <v>449</v>
      </c>
      <c r="E475" s="73" t="s">
        <v>35</v>
      </c>
      <c r="F475" s="73" t="s">
        <v>35</v>
      </c>
      <c r="G475" s="74">
        <v>151</v>
      </c>
      <c r="H475" s="74">
        <v>74</v>
      </c>
    </row>
    <row r="476" spans="1:8" x14ac:dyDescent="0.25">
      <c r="A476" s="75">
        <v>276</v>
      </c>
      <c r="B476" s="82" t="s">
        <v>423</v>
      </c>
      <c r="C476" s="82" t="s">
        <v>450</v>
      </c>
      <c r="D476" s="82" t="s">
        <v>451</v>
      </c>
      <c r="E476" s="82" t="s">
        <v>35</v>
      </c>
      <c r="F476" s="82" t="s">
        <v>35</v>
      </c>
      <c r="G476" s="83">
        <v>118</v>
      </c>
      <c r="H476" s="83">
        <v>64</v>
      </c>
    </row>
    <row r="477" spans="1:8" x14ac:dyDescent="0.25">
      <c r="A477" s="72">
        <v>278</v>
      </c>
      <c r="B477" s="73" t="s">
        <v>423</v>
      </c>
      <c r="C477" s="73" t="s">
        <v>452</v>
      </c>
      <c r="D477" s="73" t="s">
        <v>199</v>
      </c>
      <c r="E477" s="73" t="s">
        <v>35</v>
      </c>
      <c r="F477" s="73" t="s">
        <v>35</v>
      </c>
      <c r="G477" s="74">
        <v>121</v>
      </c>
      <c r="H477" s="74">
        <v>64</v>
      </c>
    </row>
    <row r="478" spans="1:8" x14ac:dyDescent="0.25">
      <c r="A478" s="75">
        <v>281</v>
      </c>
      <c r="B478" s="82" t="s">
        <v>453</v>
      </c>
      <c r="C478" s="82" t="s">
        <v>455</v>
      </c>
      <c r="D478" s="82" t="s">
        <v>456</v>
      </c>
      <c r="E478" s="82" t="s">
        <v>38</v>
      </c>
      <c r="F478" s="82" t="s">
        <v>88</v>
      </c>
      <c r="G478" s="83">
        <v>107</v>
      </c>
      <c r="H478" s="83">
        <v>64</v>
      </c>
    </row>
    <row r="479" spans="1:8" x14ac:dyDescent="0.25">
      <c r="A479" s="75">
        <v>281</v>
      </c>
      <c r="B479" s="82" t="s">
        <v>453</v>
      </c>
      <c r="C479" s="82" t="s">
        <v>455</v>
      </c>
      <c r="D479" s="82" t="s">
        <v>456</v>
      </c>
      <c r="E479" s="82" t="s">
        <v>89</v>
      </c>
      <c r="F479" s="82" t="s">
        <v>65</v>
      </c>
      <c r="G479" s="83">
        <v>116</v>
      </c>
      <c r="H479" s="83">
        <v>64</v>
      </c>
    </row>
    <row r="480" spans="1:8" x14ac:dyDescent="0.25">
      <c r="A480" s="75">
        <v>281</v>
      </c>
      <c r="B480" s="82" t="s">
        <v>453</v>
      </c>
      <c r="C480" s="82" t="s">
        <v>455</v>
      </c>
      <c r="D480" s="82" t="s">
        <v>456</v>
      </c>
      <c r="E480" s="82" t="s">
        <v>66</v>
      </c>
      <c r="F480" s="82" t="s">
        <v>45</v>
      </c>
      <c r="G480" s="83">
        <v>107</v>
      </c>
      <c r="H480" s="83">
        <v>64</v>
      </c>
    </row>
    <row r="481" spans="1:8" x14ac:dyDescent="0.25">
      <c r="A481" s="72">
        <v>282</v>
      </c>
      <c r="B481" s="73" t="s">
        <v>453</v>
      </c>
      <c r="C481" s="73" t="s">
        <v>457</v>
      </c>
      <c r="D481" s="73" t="s">
        <v>458</v>
      </c>
      <c r="E481" s="73" t="s">
        <v>35</v>
      </c>
      <c r="F481" s="73" t="s">
        <v>35</v>
      </c>
      <c r="G481" s="74">
        <v>156</v>
      </c>
      <c r="H481" s="74">
        <v>74</v>
      </c>
    </row>
    <row r="482" spans="1:8" x14ac:dyDescent="0.25">
      <c r="A482" s="75">
        <v>283</v>
      </c>
      <c r="B482" s="82" t="s">
        <v>453</v>
      </c>
      <c r="C482" s="82" t="s">
        <v>459</v>
      </c>
      <c r="D482" s="82" t="s">
        <v>460</v>
      </c>
      <c r="E482" s="82" t="s">
        <v>35</v>
      </c>
      <c r="F482" s="82" t="s">
        <v>35</v>
      </c>
      <c r="G482" s="83">
        <v>150</v>
      </c>
      <c r="H482" s="83">
        <v>69</v>
      </c>
    </row>
    <row r="483" spans="1:8" x14ac:dyDescent="0.25">
      <c r="A483" s="72">
        <v>284</v>
      </c>
      <c r="B483" s="73" t="s">
        <v>453</v>
      </c>
      <c r="C483" s="73" t="s">
        <v>461</v>
      </c>
      <c r="D483" s="73" t="s">
        <v>462</v>
      </c>
      <c r="E483" s="73" t="s">
        <v>35</v>
      </c>
      <c r="F483" s="73" t="s">
        <v>35</v>
      </c>
      <c r="G483" s="74">
        <v>122</v>
      </c>
      <c r="H483" s="74">
        <v>64</v>
      </c>
    </row>
    <row r="484" spans="1:8" x14ac:dyDescent="0.25">
      <c r="A484" s="75">
        <v>285</v>
      </c>
      <c r="B484" s="82" t="s">
        <v>453</v>
      </c>
      <c r="C484" s="82" t="s">
        <v>463</v>
      </c>
      <c r="D484" s="82" t="s">
        <v>718</v>
      </c>
      <c r="E484" s="82" t="s">
        <v>35</v>
      </c>
      <c r="F484" s="82" t="s">
        <v>35</v>
      </c>
      <c r="G484" s="83">
        <v>111</v>
      </c>
      <c r="H484" s="83">
        <v>64</v>
      </c>
    </row>
    <row r="485" spans="1:8" x14ac:dyDescent="0.25">
      <c r="A485" s="72">
        <v>287</v>
      </c>
      <c r="B485" s="73" t="s">
        <v>453</v>
      </c>
      <c r="C485" s="73" t="s">
        <v>464</v>
      </c>
      <c r="D485" s="73" t="s">
        <v>465</v>
      </c>
      <c r="E485" s="73" t="s">
        <v>35</v>
      </c>
      <c r="F485" s="73" t="s">
        <v>35</v>
      </c>
      <c r="G485" s="74">
        <v>122</v>
      </c>
      <c r="H485" s="74">
        <v>59</v>
      </c>
    </row>
    <row r="486" spans="1:8" x14ac:dyDescent="0.25">
      <c r="A486" s="75">
        <v>289</v>
      </c>
      <c r="B486" s="82" t="s">
        <v>453</v>
      </c>
      <c r="C486" s="82" t="s">
        <v>466</v>
      </c>
      <c r="D486" s="82" t="s">
        <v>248</v>
      </c>
      <c r="E486" s="82" t="s">
        <v>35</v>
      </c>
      <c r="F486" s="82" t="s">
        <v>35</v>
      </c>
      <c r="G486" s="83">
        <v>110</v>
      </c>
      <c r="H486" s="83">
        <v>59</v>
      </c>
    </row>
    <row r="487" spans="1:8" x14ac:dyDescent="0.25">
      <c r="A487" s="72">
        <v>280</v>
      </c>
      <c r="B487" s="73" t="s">
        <v>453</v>
      </c>
      <c r="C487" s="73" t="s">
        <v>719</v>
      </c>
      <c r="D487" s="73" t="s">
        <v>426</v>
      </c>
      <c r="E487" s="73" t="s">
        <v>38</v>
      </c>
      <c r="F487" s="73" t="s">
        <v>39</v>
      </c>
      <c r="G487" s="74">
        <v>115</v>
      </c>
      <c r="H487" s="74">
        <v>64</v>
      </c>
    </row>
    <row r="488" spans="1:8" x14ac:dyDescent="0.25">
      <c r="A488" s="72">
        <v>280</v>
      </c>
      <c r="B488" s="73" t="s">
        <v>453</v>
      </c>
      <c r="C488" s="73" t="s">
        <v>719</v>
      </c>
      <c r="D488" s="73" t="s">
        <v>426</v>
      </c>
      <c r="E488" s="73" t="s">
        <v>40</v>
      </c>
      <c r="F488" s="73" t="s">
        <v>65</v>
      </c>
      <c r="G488" s="74">
        <v>152</v>
      </c>
      <c r="H488" s="74">
        <v>64</v>
      </c>
    </row>
    <row r="489" spans="1:8" x14ac:dyDescent="0.25">
      <c r="A489" s="72">
        <v>280</v>
      </c>
      <c r="B489" s="73" t="s">
        <v>453</v>
      </c>
      <c r="C489" s="73" t="s">
        <v>719</v>
      </c>
      <c r="D489" s="73" t="s">
        <v>426</v>
      </c>
      <c r="E489" s="73" t="s">
        <v>66</v>
      </c>
      <c r="F489" s="73" t="s">
        <v>45</v>
      </c>
      <c r="G489" s="74">
        <v>115</v>
      </c>
      <c r="H489" s="74">
        <v>64</v>
      </c>
    </row>
    <row r="490" spans="1:8" x14ac:dyDescent="0.25">
      <c r="A490" s="75">
        <v>295</v>
      </c>
      <c r="B490" s="82" t="s">
        <v>467</v>
      </c>
      <c r="C490" s="82" t="s">
        <v>468</v>
      </c>
      <c r="D490" s="82" t="s">
        <v>469</v>
      </c>
      <c r="E490" s="82" t="s">
        <v>35</v>
      </c>
      <c r="F490" s="82" t="s">
        <v>35</v>
      </c>
      <c r="G490" s="83">
        <v>110</v>
      </c>
      <c r="H490" s="83">
        <v>64</v>
      </c>
    </row>
    <row r="491" spans="1:8" x14ac:dyDescent="0.25">
      <c r="A491" s="72">
        <v>298</v>
      </c>
      <c r="B491" s="73" t="s">
        <v>470</v>
      </c>
      <c r="C491" s="73" t="s">
        <v>471</v>
      </c>
      <c r="D491" s="73" t="s">
        <v>472</v>
      </c>
      <c r="E491" s="73" t="s">
        <v>35</v>
      </c>
      <c r="F491" s="73" t="s">
        <v>35</v>
      </c>
      <c r="G491" s="74">
        <v>136</v>
      </c>
      <c r="H491" s="74">
        <v>64</v>
      </c>
    </row>
    <row r="492" spans="1:8" x14ac:dyDescent="0.25">
      <c r="A492" s="75">
        <v>299</v>
      </c>
      <c r="B492" s="82" t="s">
        <v>470</v>
      </c>
      <c r="C492" s="82" t="s">
        <v>473</v>
      </c>
      <c r="D492" s="82" t="s">
        <v>474</v>
      </c>
      <c r="E492" s="82" t="s">
        <v>38</v>
      </c>
      <c r="F492" s="82" t="s">
        <v>41</v>
      </c>
      <c r="G492" s="83">
        <v>126</v>
      </c>
      <c r="H492" s="83">
        <v>64</v>
      </c>
    </row>
    <row r="493" spans="1:8" x14ac:dyDescent="0.25">
      <c r="A493" s="75">
        <v>299</v>
      </c>
      <c r="B493" s="82" t="s">
        <v>470</v>
      </c>
      <c r="C493" s="82" t="s">
        <v>473</v>
      </c>
      <c r="D493" s="82" t="s">
        <v>474</v>
      </c>
      <c r="E493" s="82" t="s">
        <v>42</v>
      </c>
      <c r="F493" s="82" t="s">
        <v>65</v>
      </c>
      <c r="G493" s="83">
        <v>191</v>
      </c>
      <c r="H493" s="83">
        <v>64</v>
      </c>
    </row>
    <row r="494" spans="1:8" x14ac:dyDescent="0.25">
      <c r="A494" s="75">
        <v>299</v>
      </c>
      <c r="B494" s="82" t="s">
        <v>470</v>
      </c>
      <c r="C494" s="82" t="s">
        <v>473</v>
      </c>
      <c r="D494" s="82" t="s">
        <v>474</v>
      </c>
      <c r="E494" s="82" t="s">
        <v>66</v>
      </c>
      <c r="F494" s="82" t="s">
        <v>45</v>
      </c>
      <c r="G494" s="83">
        <v>126</v>
      </c>
      <c r="H494" s="83">
        <v>64</v>
      </c>
    </row>
    <row r="495" spans="1:8" x14ac:dyDescent="0.25">
      <c r="A495" s="72">
        <v>300</v>
      </c>
      <c r="B495" s="73" t="s">
        <v>470</v>
      </c>
      <c r="C495" s="73" t="s">
        <v>475</v>
      </c>
      <c r="D495" s="73" t="s">
        <v>475</v>
      </c>
      <c r="E495" s="73" t="s">
        <v>38</v>
      </c>
      <c r="F495" s="73" t="s">
        <v>41</v>
      </c>
      <c r="G495" s="74">
        <v>127</v>
      </c>
      <c r="H495" s="74">
        <v>64</v>
      </c>
    </row>
    <row r="496" spans="1:8" x14ac:dyDescent="0.25">
      <c r="A496" s="72">
        <v>300</v>
      </c>
      <c r="B496" s="73" t="s">
        <v>470</v>
      </c>
      <c r="C496" s="73" t="s">
        <v>475</v>
      </c>
      <c r="D496" s="73" t="s">
        <v>475</v>
      </c>
      <c r="E496" s="73" t="s">
        <v>42</v>
      </c>
      <c r="F496" s="73" t="s">
        <v>65</v>
      </c>
      <c r="G496" s="74">
        <v>148</v>
      </c>
      <c r="H496" s="74">
        <v>64</v>
      </c>
    </row>
    <row r="497" spans="1:8" x14ac:dyDescent="0.25">
      <c r="A497" s="72">
        <v>300</v>
      </c>
      <c r="B497" s="73" t="s">
        <v>470</v>
      </c>
      <c r="C497" s="73" t="s">
        <v>475</v>
      </c>
      <c r="D497" s="73" t="s">
        <v>475</v>
      </c>
      <c r="E497" s="73" t="s">
        <v>66</v>
      </c>
      <c r="F497" s="73" t="s">
        <v>45</v>
      </c>
      <c r="G497" s="74">
        <v>127</v>
      </c>
      <c r="H497" s="74">
        <v>64</v>
      </c>
    </row>
    <row r="498" spans="1:8" x14ac:dyDescent="0.25">
      <c r="A498" s="75">
        <v>302</v>
      </c>
      <c r="B498" s="82" t="s">
        <v>470</v>
      </c>
      <c r="C498" s="82" t="s">
        <v>476</v>
      </c>
      <c r="D498" s="82" t="s">
        <v>477</v>
      </c>
      <c r="E498" s="82" t="s">
        <v>38</v>
      </c>
      <c r="F498" s="82" t="s">
        <v>41</v>
      </c>
      <c r="G498" s="83">
        <v>132</v>
      </c>
      <c r="H498" s="83">
        <v>64</v>
      </c>
    </row>
    <row r="499" spans="1:8" x14ac:dyDescent="0.25">
      <c r="A499" s="75">
        <v>302</v>
      </c>
      <c r="B499" s="82" t="s">
        <v>470</v>
      </c>
      <c r="C499" s="82" t="s">
        <v>476</v>
      </c>
      <c r="D499" s="82" t="s">
        <v>477</v>
      </c>
      <c r="E499" s="82" t="s">
        <v>42</v>
      </c>
      <c r="F499" s="82" t="s">
        <v>43</v>
      </c>
      <c r="G499" s="83">
        <v>206</v>
      </c>
      <c r="H499" s="83">
        <v>64</v>
      </c>
    </row>
    <row r="500" spans="1:8" x14ac:dyDescent="0.25">
      <c r="A500" s="75">
        <v>302</v>
      </c>
      <c r="B500" s="82" t="s">
        <v>470</v>
      </c>
      <c r="C500" s="82" t="s">
        <v>476</v>
      </c>
      <c r="D500" s="82" t="s">
        <v>477</v>
      </c>
      <c r="E500" s="82" t="s">
        <v>44</v>
      </c>
      <c r="F500" s="82" t="s">
        <v>45</v>
      </c>
      <c r="G500" s="83">
        <v>132</v>
      </c>
      <c r="H500" s="83">
        <v>64</v>
      </c>
    </row>
    <row r="501" spans="1:8" x14ac:dyDescent="0.25">
      <c r="A501" s="72">
        <v>304</v>
      </c>
      <c r="B501" s="73" t="s">
        <v>470</v>
      </c>
      <c r="C501" s="73" t="s">
        <v>478</v>
      </c>
      <c r="D501" s="73" t="s">
        <v>479</v>
      </c>
      <c r="E501" s="73" t="s">
        <v>38</v>
      </c>
      <c r="F501" s="73" t="s">
        <v>88</v>
      </c>
      <c r="G501" s="74">
        <v>131</v>
      </c>
      <c r="H501" s="74">
        <v>69</v>
      </c>
    </row>
    <row r="502" spans="1:8" x14ac:dyDescent="0.25">
      <c r="A502" s="72">
        <v>304</v>
      </c>
      <c r="B502" s="73" t="s">
        <v>470</v>
      </c>
      <c r="C502" s="73" t="s">
        <v>478</v>
      </c>
      <c r="D502" s="73" t="s">
        <v>479</v>
      </c>
      <c r="E502" s="73" t="s">
        <v>89</v>
      </c>
      <c r="F502" s="73" t="s">
        <v>65</v>
      </c>
      <c r="G502" s="74">
        <v>202</v>
      </c>
      <c r="H502" s="74">
        <v>69</v>
      </c>
    </row>
    <row r="503" spans="1:8" x14ac:dyDescent="0.25">
      <c r="A503" s="72">
        <v>304</v>
      </c>
      <c r="B503" s="73" t="s">
        <v>470</v>
      </c>
      <c r="C503" s="73" t="s">
        <v>478</v>
      </c>
      <c r="D503" s="73" t="s">
        <v>479</v>
      </c>
      <c r="E503" s="73" t="s">
        <v>66</v>
      </c>
      <c r="F503" s="73" t="s">
        <v>45</v>
      </c>
      <c r="G503" s="74">
        <v>131</v>
      </c>
      <c r="H503" s="74">
        <v>69</v>
      </c>
    </row>
    <row r="504" spans="1:8" x14ac:dyDescent="0.25">
      <c r="A504" s="75">
        <v>305</v>
      </c>
      <c r="B504" s="82" t="s">
        <v>470</v>
      </c>
      <c r="C504" s="82" t="s">
        <v>315</v>
      </c>
      <c r="D504" s="82" t="s">
        <v>480</v>
      </c>
      <c r="E504" s="82" t="s">
        <v>38</v>
      </c>
      <c r="F504" s="82" t="s">
        <v>55</v>
      </c>
      <c r="G504" s="83">
        <v>182</v>
      </c>
      <c r="H504" s="83">
        <v>74</v>
      </c>
    </row>
    <row r="505" spans="1:8" x14ac:dyDescent="0.25">
      <c r="A505" s="75">
        <v>305</v>
      </c>
      <c r="B505" s="82" t="s">
        <v>470</v>
      </c>
      <c r="C505" s="82" t="s">
        <v>315</v>
      </c>
      <c r="D505" s="82" t="s">
        <v>480</v>
      </c>
      <c r="E505" s="82" t="s">
        <v>56</v>
      </c>
      <c r="F505" s="82" t="s">
        <v>41</v>
      </c>
      <c r="G505" s="83">
        <v>152</v>
      </c>
      <c r="H505" s="83">
        <v>74</v>
      </c>
    </row>
    <row r="506" spans="1:8" x14ac:dyDescent="0.25">
      <c r="A506" s="75">
        <v>305</v>
      </c>
      <c r="B506" s="82" t="s">
        <v>470</v>
      </c>
      <c r="C506" s="82" t="s">
        <v>315</v>
      </c>
      <c r="D506" s="82" t="s">
        <v>480</v>
      </c>
      <c r="E506" s="82" t="s">
        <v>42</v>
      </c>
      <c r="F506" s="82" t="s">
        <v>45</v>
      </c>
      <c r="G506" s="83">
        <v>182</v>
      </c>
      <c r="H506" s="83">
        <v>74</v>
      </c>
    </row>
    <row r="507" spans="1:8" x14ac:dyDescent="0.25">
      <c r="A507" s="72">
        <v>306</v>
      </c>
      <c r="B507" s="73" t="s">
        <v>470</v>
      </c>
      <c r="C507" s="73" t="s">
        <v>481</v>
      </c>
      <c r="D507" s="73" t="s">
        <v>482</v>
      </c>
      <c r="E507" s="73" t="s">
        <v>38</v>
      </c>
      <c r="F507" s="73" t="s">
        <v>179</v>
      </c>
      <c r="G507" s="74">
        <v>130</v>
      </c>
      <c r="H507" s="74">
        <v>69</v>
      </c>
    </row>
    <row r="508" spans="1:8" x14ac:dyDescent="0.25">
      <c r="A508" s="72">
        <v>306</v>
      </c>
      <c r="B508" s="73" t="s">
        <v>470</v>
      </c>
      <c r="C508" s="73" t="s">
        <v>481</v>
      </c>
      <c r="D508" s="73" t="s">
        <v>482</v>
      </c>
      <c r="E508" s="73" t="s">
        <v>180</v>
      </c>
      <c r="F508" s="73" t="s">
        <v>88</v>
      </c>
      <c r="G508" s="74">
        <v>135</v>
      </c>
      <c r="H508" s="74">
        <v>69</v>
      </c>
    </row>
    <row r="509" spans="1:8" x14ac:dyDescent="0.25">
      <c r="A509" s="72">
        <v>306</v>
      </c>
      <c r="B509" s="73" t="s">
        <v>470</v>
      </c>
      <c r="C509" s="73" t="s">
        <v>481</v>
      </c>
      <c r="D509" s="73" t="s">
        <v>482</v>
      </c>
      <c r="E509" s="73" t="s">
        <v>89</v>
      </c>
      <c r="F509" s="73" t="s">
        <v>65</v>
      </c>
      <c r="G509" s="74">
        <v>222</v>
      </c>
      <c r="H509" s="74">
        <v>69</v>
      </c>
    </row>
    <row r="510" spans="1:8" x14ac:dyDescent="0.25">
      <c r="A510" s="72">
        <v>306</v>
      </c>
      <c r="B510" s="73" t="s">
        <v>470</v>
      </c>
      <c r="C510" s="73" t="s">
        <v>481</v>
      </c>
      <c r="D510" s="73" t="s">
        <v>482</v>
      </c>
      <c r="E510" s="73" t="s">
        <v>66</v>
      </c>
      <c r="F510" s="73" t="s">
        <v>45</v>
      </c>
      <c r="G510" s="74">
        <v>130</v>
      </c>
      <c r="H510" s="74">
        <v>69</v>
      </c>
    </row>
    <row r="511" spans="1:8" x14ac:dyDescent="0.25">
      <c r="A511" s="75">
        <v>307</v>
      </c>
      <c r="B511" s="82" t="s">
        <v>483</v>
      </c>
      <c r="C511" s="82" t="s">
        <v>484</v>
      </c>
      <c r="D511" s="82" t="s">
        <v>485</v>
      </c>
      <c r="E511" s="82" t="s">
        <v>35</v>
      </c>
      <c r="F511" s="82" t="s">
        <v>35</v>
      </c>
      <c r="G511" s="83">
        <v>118</v>
      </c>
      <c r="H511" s="83">
        <v>64</v>
      </c>
    </row>
    <row r="512" spans="1:8" x14ac:dyDescent="0.25">
      <c r="A512" s="72">
        <v>313</v>
      </c>
      <c r="B512" s="73" t="s">
        <v>483</v>
      </c>
      <c r="C512" s="73" t="s">
        <v>486</v>
      </c>
      <c r="D512" s="73" t="s">
        <v>486</v>
      </c>
      <c r="E512" s="73" t="s">
        <v>35</v>
      </c>
      <c r="F512" s="73" t="s">
        <v>35</v>
      </c>
      <c r="G512" s="74">
        <v>119</v>
      </c>
      <c r="H512" s="74">
        <v>64</v>
      </c>
    </row>
    <row r="513" spans="1:8" x14ac:dyDescent="0.25">
      <c r="A513" s="75">
        <v>309</v>
      </c>
      <c r="B513" s="82" t="s">
        <v>483</v>
      </c>
      <c r="C513" s="82" t="s">
        <v>487</v>
      </c>
      <c r="D513" s="82" t="s">
        <v>488</v>
      </c>
      <c r="E513" s="82" t="s">
        <v>35</v>
      </c>
      <c r="F513" s="82" t="s">
        <v>35</v>
      </c>
      <c r="G513" s="83">
        <v>124</v>
      </c>
      <c r="H513" s="83">
        <v>64</v>
      </c>
    </row>
    <row r="514" spans="1:8" x14ac:dyDescent="0.25">
      <c r="A514" s="72">
        <v>311</v>
      </c>
      <c r="B514" s="73" t="s">
        <v>483</v>
      </c>
      <c r="C514" s="73" t="s">
        <v>489</v>
      </c>
      <c r="D514" s="73" t="s">
        <v>490</v>
      </c>
      <c r="E514" s="73" t="s">
        <v>35</v>
      </c>
      <c r="F514" s="73" t="s">
        <v>35</v>
      </c>
      <c r="G514" s="74">
        <v>110</v>
      </c>
      <c r="H514" s="74">
        <v>64</v>
      </c>
    </row>
    <row r="515" spans="1:8" x14ac:dyDescent="0.25">
      <c r="A515" s="75">
        <v>312</v>
      </c>
      <c r="B515" s="82" t="s">
        <v>483</v>
      </c>
      <c r="C515" s="82" t="s">
        <v>491</v>
      </c>
      <c r="D515" s="82" t="s">
        <v>492</v>
      </c>
      <c r="E515" s="82" t="s">
        <v>35</v>
      </c>
      <c r="F515" s="82" t="s">
        <v>35</v>
      </c>
      <c r="G515" s="83">
        <v>121</v>
      </c>
      <c r="H515" s="83">
        <v>64</v>
      </c>
    </row>
    <row r="516" spans="1:8" x14ac:dyDescent="0.25">
      <c r="A516" s="72">
        <v>489</v>
      </c>
      <c r="B516" s="73" t="s">
        <v>483</v>
      </c>
      <c r="C516" s="73" t="s">
        <v>493</v>
      </c>
      <c r="D516" s="73" t="s">
        <v>493</v>
      </c>
      <c r="E516" s="73" t="s">
        <v>38</v>
      </c>
      <c r="F516" s="73" t="s">
        <v>55</v>
      </c>
      <c r="G516" s="74">
        <v>156</v>
      </c>
      <c r="H516" s="74">
        <v>74</v>
      </c>
    </row>
    <row r="517" spans="1:8" x14ac:dyDescent="0.25">
      <c r="A517" s="72">
        <v>489</v>
      </c>
      <c r="B517" s="73" t="s">
        <v>483</v>
      </c>
      <c r="C517" s="73" t="s">
        <v>493</v>
      </c>
      <c r="D517" s="73" t="s">
        <v>493</v>
      </c>
      <c r="E517" s="73" t="s">
        <v>56</v>
      </c>
      <c r="F517" s="73" t="s">
        <v>41</v>
      </c>
      <c r="G517" s="74">
        <v>133</v>
      </c>
      <c r="H517" s="74">
        <v>74</v>
      </c>
    </row>
    <row r="518" spans="1:8" x14ac:dyDescent="0.25">
      <c r="A518" s="72">
        <v>489</v>
      </c>
      <c r="B518" s="73" t="s">
        <v>483</v>
      </c>
      <c r="C518" s="73" t="s">
        <v>493</v>
      </c>
      <c r="D518" s="73" t="s">
        <v>493</v>
      </c>
      <c r="E518" s="73" t="s">
        <v>42</v>
      </c>
      <c r="F518" s="73" t="s">
        <v>65</v>
      </c>
      <c r="G518" s="74">
        <v>203</v>
      </c>
      <c r="H518" s="74">
        <v>74</v>
      </c>
    </row>
    <row r="519" spans="1:8" x14ac:dyDescent="0.25">
      <c r="A519" s="72">
        <v>489</v>
      </c>
      <c r="B519" s="73" t="s">
        <v>483</v>
      </c>
      <c r="C519" s="73" t="s">
        <v>493</v>
      </c>
      <c r="D519" s="73" t="s">
        <v>493</v>
      </c>
      <c r="E519" s="73" t="s">
        <v>66</v>
      </c>
      <c r="F519" s="73" t="s">
        <v>45</v>
      </c>
      <c r="G519" s="74">
        <v>156</v>
      </c>
      <c r="H519" s="74">
        <v>74</v>
      </c>
    </row>
    <row r="520" spans="1:8" x14ac:dyDescent="0.25">
      <c r="A520" s="75">
        <v>314</v>
      </c>
      <c r="B520" s="82" t="s">
        <v>483</v>
      </c>
      <c r="C520" s="82" t="s">
        <v>494</v>
      </c>
      <c r="D520" s="82" t="s">
        <v>494</v>
      </c>
      <c r="E520" s="82" t="s">
        <v>35</v>
      </c>
      <c r="F520" s="82" t="s">
        <v>35</v>
      </c>
      <c r="G520" s="83">
        <v>121</v>
      </c>
      <c r="H520" s="83">
        <v>59</v>
      </c>
    </row>
    <row r="521" spans="1:8" x14ac:dyDescent="0.25">
      <c r="A521" s="72">
        <v>315</v>
      </c>
      <c r="B521" s="73" t="s">
        <v>483</v>
      </c>
      <c r="C521" s="73" t="s">
        <v>495</v>
      </c>
      <c r="D521" s="73" t="s">
        <v>496</v>
      </c>
      <c r="E521" s="73" t="s">
        <v>35</v>
      </c>
      <c r="F521" s="73" t="s">
        <v>35</v>
      </c>
      <c r="G521" s="74">
        <v>129</v>
      </c>
      <c r="H521" s="74">
        <v>64</v>
      </c>
    </row>
    <row r="522" spans="1:8" x14ac:dyDescent="0.25">
      <c r="A522" s="75">
        <v>435</v>
      </c>
      <c r="B522" s="82" t="s">
        <v>483</v>
      </c>
      <c r="C522" s="82" t="s">
        <v>497</v>
      </c>
      <c r="D522" s="82" t="s">
        <v>497</v>
      </c>
      <c r="E522" s="82" t="s">
        <v>35</v>
      </c>
      <c r="F522" s="82" t="s">
        <v>35</v>
      </c>
      <c r="G522" s="83">
        <v>126</v>
      </c>
      <c r="H522" s="83">
        <v>69</v>
      </c>
    </row>
    <row r="523" spans="1:8" x14ac:dyDescent="0.25">
      <c r="A523" s="72">
        <v>317</v>
      </c>
      <c r="B523" s="73" t="s">
        <v>483</v>
      </c>
      <c r="C523" s="73" t="s">
        <v>498</v>
      </c>
      <c r="D523" s="73" t="s">
        <v>498</v>
      </c>
      <c r="E523" s="73" t="s">
        <v>38</v>
      </c>
      <c r="F523" s="73" t="s">
        <v>113</v>
      </c>
      <c r="G523" s="74">
        <v>211</v>
      </c>
      <c r="H523" s="74">
        <v>79</v>
      </c>
    </row>
    <row r="524" spans="1:8" x14ac:dyDescent="0.25">
      <c r="A524" s="72">
        <v>317</v>
      </c>
      <c r="B524" s="73" t="s">
        <v>483</v>
      </c>
      <c r="C524" s="73" t="s">
        <v>498</v>
      </c>
      <c r="D524" s="73" t="s">
        <v>498</v>
      </c>
      <c r="E524" s="73" t="s">
        <v>114</v>
      </c>
      <c r="F524" s="73" t="s">
        <v>39</v>
      </c>
      <c r="G524" s="74">
        <v>157</v>
      </c>
      <c r="H524" s="74">
        <v>79</v>
      </c>
    </row>
    <row r="525" spans="1:8" x14ac:dyDescent="0.25">
      <c r="A525" s="72">
        <v>317</v>
      </c>
      <c r="B525" s="73" t="s">
        <v>483</v>
      </c>
      <c r="C525" s="73" t="s">
        <v>498</v>
      </c>
      <c r="D525" s="73" t="s">
        <v>498</v>
      </c>
      <c r="E525" s="73" t="s">
        <v>40</v>
      </c>
      <c r="F525" s="73" t="s">
        <v>88</v>
      </c>
      <c r="G525" s="74">
        <v>210</v>
      </c>
      <c r="H525" s="74">
        <v>79</v>
      </c>
    </row>
    <row r="526" spans="1:8" x14ac:dyDescent="0.25">
      <c r="A526" s="72">
        <v>317</v>
      </c>
      <c r="B526" s="73" t="s">
        <v>483</v>
      </c>
      <c r="C526" s="73" t="s">
        <v>498</v>
      </c>
      <c r="D526" s="73" t="s">
        <v>498</v>
      </c>
      <c r="E526" s="73" t="s">
        <v>89</v>
      </c>
      <c r="F526" s="73" t="s">
        <v>65</v>
      </c>
      <c r="G526" s="74">
        <v>169</v>
      </c>
      <c r="H526" s="74">
        <v>79</v>
      </c>
    </row>
    <row r="527" spans="1:8" x14ac:dyDescent="0.25">
      <c r="A527" s="72">
        <v>317</v>
      </c>
      <c r="B527" s="73" t="s">
        <v>483</v>
      </c>
      <c r="C527" s="73" t="s">
        <v>498</v>
      </c>
      <c r="D527" s="73" t="s">
        <v>498</v>
      </c>
      <c r="E527" s="73" t="s">
        <v>66</v>
      </c>
      <c r="F527" s="73" t="s">
        <v>45</v>
      </c>
      <c r="G527" s="74">
        <v>211</v>
      </c>
      <c r="H527" s="74">
        <v>79</v>
      </c>
    </row>
    <row r="528" spans="1:8" x14ac:dyDescent="0.25">
      <c r="A528" s="75">
        <v>318</v>
      </c>
      <c r="B528" s="82" t="s">
        <v>483</v>
      </c>
      <c r="C528" s="82" t="s">
        <v>499</v>
      </c>
      <c r="D528" s="82" t="s">
        <v>500</v>
      </c>
      <c r="E528" s="82" t="s">
        <v>35</v>
      </c>
      <c r="F528" s="82" t="s">
        <v>35</v>
      </c>
      <c r="G528" s="83">
        <v>136</v>
      </c>
      <c r="H528" s="83">
        <v>64</v>
      </c>
    </row>
    <row r="529" spans="1:8" x14ac:dyDescent="0.25">
      <c r="A529" s="72">
        <v>319</v>
      </c>
      <c r="B529" s="73" t="s">
        <v>483</v>
      </c>
      <c r="C529" s="73" t="s">
        <v>501</v>
      </c>
      <c r="D529" s="73" t="s">
        <v>502</v>
      </c>
      <c r="E529" s="73" t="s">
        <v>35</v>
      </c>
      <c r="F529" s="73" t="s">
        <v>35</v>
      </c>
      <c r="G529" s="74">
        <v>121</v>
      </c>
      <c r="H529" s="74">
        <v>59</v>
      </c>
    </row>
    <row r="530" spans="1:8" x14ac:dyDescent="0.25">
      <c r="A530" s="75">
        <v>321</v>
      </c>
      <c r="B530" s="82" t="s">
        <v>483</v>
      </c>
      <c r="C530" s="82" t="s">
        <v>503</v>
      </c>
      <c r="D530" s="82" t="s">
        <v>504</v>
      </c>
      <c r="E530" s="82" t="s">
        <v>35</v>
      </c>
      <c r="F530" s="82" t="s">
        <v>35</v>
      </c>
      <c r="G530" s="83">
        <v>114</v>
      </c>
      <c r="H530" s="83">
        <v>69</v>
      </c>
    </row>
    <row r="531" spans="1:8" x14ac:dyDescent="0.25">
      <c r="A531" s="72">
        <v>322</v>
      </c>
      <c r="B531" s="73" t="s">
        <v>505</v>
      </c>
      <c r="C531" s="73" t="s">
        <v>720</v>
      </c>
      <c r="D531" s="73" t="s">
        <v>169</v>
      </c>
      <c r="E531" s="73" t="s">
        <v>35</v>
      </c>
      <c r="F531" s="73" t="s">
        <v>35</v>
      </c>
      <c r="G531" s="74">
        <v>108</v>
      </c>
      <c r="H531" s="74">
        <v>69</v>
      </c>
    </row>
    <row r="532" spans="1:8" x14ac:dyDescent="0.25">
      <c r="A532" s="75">
        <v>323</v>
      </c>
      <c r="B532" s="82" t="s">
        <v>505</v>
      </c>
      <c r="C532" s="82" t="s">
        <v>506</v>
      </c>
      <c r="D532" s="82" t="s">
        <v>507</v>
      </c>
      <c r="E532" s="82" t="s">
        <v>38</v>
      </c>
      <c r="F532" s="82" t="s">
        <v>55</v>
      </c>
      <c r="G532" s="83">
        <v>231</v>
      </c>
      <c r="H532" s="83">
        <v>64</v>
      </c>
    </row>
    <row r="533" spans="1:8" x14ac:dyDescent="0.25">
      <c r="A533" s="75">
        <v>323</v>
      </c>
      <c r="B533" s="82" t="s">
        <v>505</v>
      </c>
      <c r="C533" s="82" t="s">
        <v>506</v>
      </c>
      <c r="D533" s="82" t="s">
        <v>507</v>
      </c>
      <c r="E533" s="82" t="s">
        <v>56</v>
      </c>
      <c r="F533" s="82" t="s">
        <v>41</v>
      </c>
      <c r="G533" s="83">
        <v>143</v>
      </c>
      <c r="H533" s="83">
        <v>64</v>
      </c>
    </row>
    <row r="534" spans="1:8" x14ac:dyDescent="0.25">
      <c r="A534" s="75">
        <v>323</v>
      </c>
      <c r="B534" s="82" t="s">
        <v>505</v>
      </c>
      <c r="C534" s="82" t="s">
        <v>506</v>
      </c>
      <c r="D534" s="82" t="s">
        <v>507</v>
      </c>
      <c r="E534" s="82" t="s">
        <v>42</v>
      </c>
      <c r="F534" s="82" t="s">
        <v>65</v>
      </c>
      <c r="G534" s="83">
        <v>284</v>
      </c>
      <c r="H534" s="83">
        <v>64</v>
      </c>
    </row>
    <row r="535" spans="1:8" x14ac:dyDescent="0.25">
      <c r="A535" s="75">
        <v>323</v>
      </c>
      <c r="B535" s="82" t="s">
        <v>505</v>
      </c>
      <c r="C535" s="82" t="s">
        <v>506</v>
      </c>
      <c r="D535" s="82" t="s">
        <v>507</v>
      </c>
      <c r="E535" s="82" t="s">
        <v>66</v>
      </c>
      <c r="F535" s="82" t="s">
        <v>45</v>
      </c>
      <c r="G535" s="83">
        <v>231</v>
      </c>
      <c r="H535" s="83">
        <v>64</v>
      </c>
    </row>
    <row r="536" spans="1:8" x14ac:dyDescent="0.25">
      <c r="A536" s="72">
        <v>325</v>
      </c>
      <c r="B536" s="73" t="s">
        <v>505</v>
      </c>
      <c r="C536" s="73" t="s">
        <v>508</v>
      </c>
      <c r="D536" s="73" t="s">
        <v>508</v>
      </c>
      <c r="E536" s="73" t="s">
        <v>35</v>
      </c>
      <c r="F536" s="73" t="s">
        <v>35</v>
      </c>
      <c r="G536" s="74">
        <v>155</v>
      </c>
      <c r="H536" s="74">
        <v>64</v>
      </c>
    </row>
    <row r="537" spans="1:8" x14ac:dyDescent="0.25">
      <c r="A537" s="75">
        <v>326</v>
      </c>
      <c r="B537" s="82" t="s">
        <v>509</v>
      </c>
      <c r="C537" s="82" t="s">
        <v>510</v>
      </c>
      <c r="D537" s="82" t="s">
        <v>511</v>
      </c>
      <c r="E537" s="82" t="s">
        <v>38</v>
      </c>
      <c r="F537" s="82" t="s">
        <v>39</v>
      </c>
      <c r="G537" s="83">
        <v>249</v>
      </c>
      <c r="H537" s="83">
        <v>79</v>
      </c>
    </row>
    <row r="538" spans="1:8" x14ac:dyDescent="0.25">
      <c r="A538" s="75">
        <v>326</v>
      </c>
      <c r="B538" s="82" t="s">
        <v>509</v>
      </c>
      <c r="C538" s="82" t="s">
        <v>510</v>
      </c>
      <c r="D538" s="82" t="s">
        <v>511</v>
      </c>
      <c r="E538" s="82" t="s">
        <v>40</v>
      </c>
      <c r="F538" s="82" t="s">
        <v>41</v>
      </c>
      <c r="G538" s="83">
        <v>303</v>
      </c>
      <c r="H538" s="83">
        <v>79</v>
      </c>
    </row>
    <row r="539" spans="1:8" x14ac:dyDescent="0.25">
      <c r="A539" s="75">
        <v>326</v>
      </c>
      <c r="B539" s="82" t="s">
        <v>509</v>
      </c>
      <c r="C539" s="82" t="s">
        <v>510</v>
      </c>
      <c r="D539" s="82" t="s">
        <v>511</v>
      </c>
      <c r="E539" s="82" t="s">
        <v>42</v>
      </c>
      <c r="F539" s="82" t="s">
        <v>45</v>
      </c>
      <c r="G539" s="83">
        <v>249</v>
      </c>
      <c r="H539" s="83">
        <v>79</v>
      </c>
    </row>
    <row r="540" spans="1:8" x14ac:dyDescent="0.25">
      <c r="A540" s="72">
        <v>327</v>
      </c>
      <c r="B540" s="73" t="s">
        <v>509</v>
      </c>
      <c r="C540" s="73" t="s">
        <v>308</v>
      </c>
      <c r="D540" s="73" t="s">
        <v>512</v>
      </c>
      <c r="E540" s="73" t="s">
        <v>35</v>
      </c>
      <c r="F540" s="73" t="s">
        <v>35</v>
      </c>
      <c r="G540" s="74">
        <v>112</v>
      </c>
      <c r="H540" s="74">
        <v>64</v>
      </c>
    </row>
    <row r="541" spans="1:8" x14ac:dyDescent="0.25">
      <c r="A541" s="75">
        <v>329</v>
      </c>
      <c r="B541" s="82" t="s">
        <v>509</v>
      </c>
      <c r="C541" s="82" t="s">
        <v>513</v>
      </c>
      <c r="D541" s="82" t="s">
        <v>514</v>
      </c>
      <c r="E541" s="82" t="s">
        <v>38</v>
      </c>
      <c r="F541" s="82" t="s">
        <v>55</v>
      </c>
      <c r="G541" s="83">
        <v>163</v>
      </c>
      <c r="H541" s="83">
        <v>69</v>
      </c>
    </row>
    <row r="542" spans="1:8" x14ac:dyDescent="0.25">
      <c r="A542" s="75">
        <v>329</v>
      </c>
      <c r="B542" s="82" t="s">
        <v>509</v>
      </c>
      <c r="C542" s="82" t="s">
        <v>513</v>
      </c>
      <c r="D542" s="82" t="s">
        <v>514</v>
      </c>
      <c r="E542" s="82" t="s">
        <v>56</v>
      </c>
      <c r="F542" s="82" t="s">
        <v>39</v>
      </c>
      <c r="G542" s="83">
        <v>122</v>
      </c>
      <c r="H542" s="83">
        <v>69</v>
      </c>
    </row>
    <row r="543" spans="1:8" x14ac:dyDescent="0.25">
      <c r="A543" s="75">
        <v>329</v>
      </c>
      <c r="B543" s="82" t="s">
        <v>509</v>
      </c>
      <c r="C543" s="82" t="s">
        <v>513</v>
      </c>
      <c r="D543" s="82" t="s">
        <v>514</v>
      </c>
      <c r="E543" s="82" t="s">
        <v>40</v>
      </c>
      <c r="F543" s="82" t="s">
        <v>41</v>
      </c>
      <c r="G543" s="83">
        <v>196</v>
      </c>
      <c r="H543" s="83">
        <v>69</v>
      </c>
    </row>
    <row r="544" spans="1:8" x14ac:dyDescent="0.25">
      <c r="A544" s="75">
        <v>329</v>
      </c>
      <c r="B544" s="82" t="s">
        <v>509</v>
      </c>
      <c r="C544" s="82" t="s">
        <v>513</v>
      </c>
      <c r="D544" s="82" t="s">
        <v>514</v>
      </c>
      <c r="E544" s="82" t="s">
        <v>42</v>
      </c>
      <c r="F544" s="82" t="s">
        <v>65</v>
      </c>
      <c r="G544" s="83">
        <v>235</v>
      </c>
      <c r="H544" s="83">
        <v>69</v>
      </c>
    </row>
    <row r="545" spans="1:8" x14ac:dyDescent="0.25">
      <c r="A545" s="75">
        <v>329</v>
      </c>
      <c r="B545" s="82" t="s">
        <v>509</v>
      </c>
      <c r="C545" s="82" t="s">
        <v>513</v>
      </c>
      <c r="D545" s="82" t="s">
        <v>514</v>
      </c>
      <c r="E545" s="82" t="s">
        <v>66</v>
      </c>
      <c r="F545" s="82" t="s">
        <v>45</v>
      </c>
      <c r="G545" s="83">
        <v>163</v>
      </c>
      <c r="H545" s="83">
        <v>69</v>
      </c>
    </row>
    <row r="546" spans="1:8" x14ac:dyDescent="0.25">
      <c r="A546" s="72">
        <v>330</v>
      </c>
      <c r="B546" s="73" t="s">
        <v>509</v>
      </c>
      <c r="C546" s="73" t="s">
        <v>515</v>
      </c>
      <c r="D546" s="73" t="s">
        <v>516</v>
      </c>
      <c r="E546" s="73" t="s">
        <v>38</v>
      </c>
      <c r="F546" s="73" t="s">
        <v>63</v>
      </c>
      <c r="G546" s="74">
        <v>107</v>
      </c>
      <c r="H546" s="74">
        <v>69</v>
      </c>
    </row>
    <row r="547" spans="1:8" x14ac:dyDescent="0.25">
      <c r="A547" s="72">
        <v>330</v>
      </c>
      <c r="B547" s="73" t="s">
        <v>509</v>
      </c>
      <c r="C547" s="73" t="s">
        <v>515</v>
      </c>
      <c r="D547" s="73" t="s">
        <v>516</v>
      </c>
      <c r="E547" s="73" t="s">
        <v>64</v>
      </c>
      <c r="F547" s="73" t="s">
        <v>41</v>
      </c>
      <c r="G547" s="74">
        <v>130</v>
      </c>
      <c r="H547" s="74">
        <v>69</v>
      </c>
    </row>
    <row r="548" spans="1:8" x14ac:dyDescent="0.25">
      <c r="A548" s="72">
        <v>330</v>
      </c>
      <c r="B548" s="73" t="s">
        <v>509</v>
      </c>
      <c r="C548" s="73" t="s">
        <v>515</v>
      </c>
      <c r="D548" s="73" t="s">
        <v>516</v>
      </c>
      <c r="E548" s="73" t="s">
        <v>42</v>
      </c>
      <c r="F548" s="73" t="s">
        <v>65</v>
      </c>
      <c r="G548" s="74">
        <v>203</v>
      </c>
      <c r="H548" s="74">
        <v>69</v>
      </c>
    </row>
    <row r="549" spans="1:8" x14ac:dyDescent="0.25">
      <c r="A549" s="72">
        <v>330</v>
      </c>
      <c r="B549" s="73" t="s">
        <v>509</v>
      </c>
      <c r="C549" s="73" t="s">
        <v>515</v>
      </c>
      <c r="D549" s="73" t="s">
        <v>516</v>
      </c>
      <c r="E549" s="73" t="s">
        <v>66</v>
      </c>
      <c r="F549" s="73" t="s">
        <v>45</v>
      </c>
      <c r="G549" s="74">
        <v>107</v>
      </c>
      <c r="H549" s="74">
        <v>69</v>
      </c>
    </row>
    <row r="550" spans="1:8" x14ac:dyDescent="0.25">
      <c r="A550" s="75">
        <v>334</v>
      </c>
      <c r="B550" s="82" t="s">
        <v>517</v>
      </c>
      <c r="C550" s="82" t="s">
        <v>721</v>
      </c>
      <c r="D550" s="82" t="s">
        <v>722</v>
      </c>
      <c r="E550" s="82" t="s">
        <v>38</v>
      </c>
      <c r="F550" s="82" t="s">
        <v>41</v>
      </c>
      <c r="G550" s="83">
        <v>107</v>
      </c>
      <c r="H550" s="83">
        <v>74</v>
      </c>
    </row>
    <row r="551" spans="1:8" x14ac:dyDescent="0.25">
      <c r="A551" s="75">
        <v>334</v>
      </c>
      <c r="B551" s="82" t="s">
        <v>517</v>
      </c>
      <c r="C551" s="82" t="s">
        <v>721</v>
      </c>
      <c r="D551" s="82" t="s">
        <v>722</v>
      </c>
      <c r="E551" s="82" t="s">
        <v>42</v>
      </c>
      <c r="F551" s="82" t="s">
        <v>45</v>
      </c>
      <c r="G551" s="83">
        <v>157</v>
      </c>
      <c r="H551" s="83">
        <v>74</v>
      </c>
    </row>
    <row r="552" spans="1:8" x14ac:dyDescent="0.25">
      <c r="A552" s="72">
        <v>332</v>
      </c>
      <c r="B552" s="73" t="s">
        <v>517</v>
      </c>
      <c r="C552" s="73" t="s">
        <v>50</v>
      </c>
      <c r="D552" s="73" t="s">
        <v>518</v>
      </c>
      <c r="E552" s="73" t="s">
        <v>38</v>
      </c>
      <c r="F552" s="73" t="s">
        <v>41</v>
      </c>
      <c r="G552" s="74">
        <v>107</v>
      </c>
      <c r="H552" s="74">
        <v>64</v>
      </c>
    </row>
    <row r="553" spans="1:8" x14ac:dyDescent="0.25">
      <c r="A553" s="72">
        <v>332</v>
      </c>
      <c r="B553" s="73" t="s">
        <v>517</v>
      </c>
      <c r="C553" s="73" t="s">
        <v>50</v>
      </c>
      <c r="D553" s="73" t="s">
        <v>518</v>
      </c>
      <c r="E553" s="73" t="s">
        <v>42</v>
      </c>
      <c r="F553" s="73" t="s">
        <v>45</v>
      </c>
      <c r="G553" s="74">
        <v>152</v>
      </c>
      <c r="H553" s="74">
        <v>64</v>
      </c>
    </row>
    <row r="554" spans="1:8" x14ac:dyDescent="0.25">
      <c r="A554" s="75">
        <v>333</v>
      </c>
      <c r="B554" s="82" t="s">
        <v>517</v>
      </c>
      <c r="C554" s="82" t="s">
        <v>519</v>
      </c>
      <c r="D554" s="82" t="s">
        <v>520</v>
      </c>
      <c r="E554" s="82" t="s">
        <v>38</v>
      </c>
      <c r="F554" s="82" t="s">
        <v>41</v>
      </c>
      <c r="G554" s="83">
        <v>107</v>
      </c>
      <c r="H554" s="83">
        <v>64</v>
      </c>
    </row>
    <row r="555" spans="1:8" x14ac:dyDescent="0.25">
      <c r="A555" s="75">
        <v>333</v>
      </c>
      <c r="B555" s="82" t="s">
        <v>517</v>
      </c>
      <c r="C555" s="82" t="s">
        <v>519</v>
      </c>
      <c r="D555" s="82" t="s">
        <v>520</v>
      </c>
      <c r="E555" s="82" t="s">
        <v>42</v>
      </c>
      <c r="F555" s="82" t="s">
        <v>65</v>
      </c>
      <c r="G555" s="83">
        <v>169</v>
      </c>
      <c r="H555" s="83">
        <v>64</v>
      </c>
    </row>
    <row r="556" spans="1:8" x14ac:dyDescent="0.25">
      <c r="A556" s="75">
        <v>333</v>
      </c>
      <c r="B556" s="82" t="s">
        <v>517</v>
      </c>
      <c r="C556" s="82" t="s">
        <v>519</v>
      </c>
      <c r="D556" s="82" t="s">
        <v>520</v>
      </c>
      <c r="E556" s="82" t="s">
        <v>66</v>
      </c>
      <c r="F556" s="82" t="s">
        <v>45</v>
      </c>
      <c r="G556" s="83">
        <v>107</v>
      </c>
      <c r="H556" s="83">
        <v>64</v>
      </c>
    </row>
    <row r="557" spans="1:8" x14ac:dyDescent="0.25">
      <c r="A557" s="72">
        <v>335</v>
      </c>
      <c r="B557" s="73" t="s">
        <v>521</v>
      </c>
      <c r="C557" s="73" t="s">
        <v>522</v>
      </c>
      <c r="D557" s="73" t="s">
        <v>523</v>
      </c>
      <c r="E557" s="73" t="s">
        <v>35</v>
      </c>
      <c r="F557" s="73" t="s">
        <v>35</v>
      </c>
      <c r="G557" s="74">
        <v>125</v>
      </c>
      <c r="H557" s="74">
        <v>69</v>
      </c>
    </row>
    <row r="558" spans="1:8" x14ac:dyDescent="0.25">
      <c r="A558" s="75">
        <v>336</v>
      </c>
      <c r="B558" s="82" t="s">
        <v>521</v>
      </c>
      <c r="C558" s="82" t="s">
        <v>524</v>
      </c>
      <c r="D558" s="82" t="s">
        <v>464</v>
      </c>
      <c r="E558" s="82" t="s">
        <v>35</v>
      </c>
      <c r="F558" s="82" t="s">
        <v>35</v>
      </c>
      <c r="G558" s="83">
        <v>117</v>
      </c>
      <c r="H558" s="83">
        <v>64</v>
      </c>
    </row>
    <row r="559" spans="1:8" x14ac:dyDescent="0.25">
      <c r="A559" s="72">
        <v>338</v>
      </c>
      <c r="B559" s="73" t="s">
        <v>521</v>
      </c>
      <c r="C559" s="73" t="s">
        <v>525</v>
      </c>
      <c r="D559" s="73" t="s">
        <v>317</v>
      </c>
      <c r="E559" s="73" t="s">
        <v>35</v>
      </c>
      <c r="F559" s="73" t="s">
        <v>35</v>
      </c>
      <c r="G559" s="74">
        <v>113</v>
      </c>
      <c r="H559" s="74">
        <v>64</v>
      </c>
    </row>
    <row r="560" spans="1:8" x14ac:dyDescent="0.25">
      <c r="A560" s="75">
        <v>339</v>
      </c>
      <c r="B560" s="82" t="s">
        <v>521</v>
      </c>
      <c r="C560" s="82" t="s">
        <v>526</v>
      </c>
      <c r="D560" s="82" t="s">
        <v>527</v>
      </c>
      <c r="E560" s="82" t="s">
        <v>35</v>
      </c>
      <c r="F560" s="82" t="s">
        <v>35</v>
      </c>
      <c r="G560" s="83">
        <v>123</v>
      </c>
      <c r="H560" s="83">
        <v>69</v>
      </c>
    </row>
    <row r="561" spans="1:8" x14ac:dyDescent="0.25">
      <c r="A561" s="72">
        <v>340</v>
      </c>
      <c r="B561" s="73" t="s">
        <v>521</v>
      </c>
      <c r="C561" s="73" t="s">
        <v>528</v>
      </c>
      <c r="D561" s="73" t="s">
        <v>529</v>
      </c>
      <c r="E561" s="73" t="s">
        <v>38</v>
      </c>
      <c r="F561" s="73" t="s">
        <v>113</v>
      </c>
      <c r="G561" s="74">
        <v>237</v>
      </c>
      <c r="H561" s="74">
        <v>79</v>
      </c>
    </row>
    <row r="562" spans="1:8" x14ac:dyDescent="0.25">
      <c r="A562" s="72">
        <v>340</v>
      </c>
      <c r="B562" s="73" t="s">
        <v>521</v>
      </c>
      <c r="C562" s="73" t="s">
        <v>528</v>
      </c>
      <c r="D562" s="73" t="s">
        <v>529</v>
      </c>
      <c r="E562" s="73" t="s">
        <v>114</v>
      </c>
      <c r="F562" s="73" t="s">
        <v>179</v>
      </c>
      <c r="G562" s="74">
        <v>187</v>
      </c>
      <c r="H562" s="74">
        <v>79</v>
      </c>
    </row>
    <row r="563" spans="1:8" x14ac:dyDescent="0.25">
      <c r="A563" s="72">
        <v>340</v>
      </c>
      <c r="B563" s="73" t="s">
        <v>521</v>
      </c>
      <c r="C563" s="73" t="s">
        <v>528</v>
      </c>
      <c r="D563" s="73" t="s">
        <v>529</v>
      </c>
      <c r="E563" s="73" t="s">
        <v>180</v>
      </c>
      <c r="F563" s="73" t="s">
        <v>88</v>
      </c>
      <c r="G563" s="74">
        <v>233</v>
      </c>
      <c r="H563" s="74">
        <v>79</v>
      </c>
    </row>
    <row r="564" spans="1:8" x14ac:dyDescent="0.25">
      <c r="A564" s="72">
        <v>340</v>
      </c>
      <c r="B564" s="73" t="s">
        <v>521</v>
      </c>
      <c r="C564" s="73" t="s">
        <v>528</v>
      </c>
      <c r="D564" s="73" t="s">
        <v>529</v>
      </c>
      <c r="E564" s="73" t="s">
        <v>89</v>
      </c>
      <c r="F564" s="73" t="s">
        <v>65</v>
      </c>
      <c r="G564" s="74">
        <v>210</v>
      </c>
      <c r="H564" s="74">
        <v>79</v>
      </c>
    </row>
    <row r="565" spans="1:8" x14ac:dyDescent="0.25">
      <c r="A565" s="72">
        <v>340</v>
      </c>
      <c r="B565" s="73" t="s">
        <v>521</v>
      </c>
      <c r="C565" s="73" t="s">
        <v>528</v>
      </c>
      <c r="D565" s="73" t="s">
        <v>529</v>
      </c>
      <c r="E565" s="73" t="s">
        <v>66</v>
      </c>
      <c r="F565" s="73" t="s">
        <v>45</v>
      </c>
      <c r="G565" s="74">
        <v>237</v>
      </c>
      <c r="H565" s="74">
        <v>79</v>
      </c>
    </row>
    <row r="566" spans="1:8" x14ac:dyDescent="0.25">
      <c r="A566" s="75">
        <v>342</v>
      </c>
      <c r="B566" s="82" t="s">
        <v>530</v>
      </c>
      <c r="C566" s="82" t="s">
        <v>531</v>
      </c>
      <c r="D566" s="82" t="s">
        <v>532</v>
      </c>
      <c r="E566" s="82" t="s">
        <v>35</v>
      </c>
      <c r="F566" s="82" t="s">
        <v>35</v>
      </c>
      <c r="G566" s="83">
        <v>175</v>
      </c>
      <c r="H566" s="83">
        <v>64</v>
      </c>
    </row>
    <row r="567" spans="1:8" x14ac:dyDescent="0.25">
      <c r="A567" s="72">
        <v>343</v>
      </c>
      <c r="B567" s="73" t="s">
        <v>530</v>
      </c>
      <c r="C567" s="73" t="s">
        <v>533</v>
      </c>
      <c r="D567" s="73" t="s">
        <v>534</v>
      </c>
      <c r="E567" s="73" t="s">
        <v>38</v>
      </c>
      <c r="F567" s="73" t="s">
        <v>63</v>
      </c>
      <c r="G567" s="74">
        <v>184</v>
      </c>
      <c r="H567" s="74">
        <v>64</v>
      </c>
    </row>
    <row r="568" spans="1:8" x14ac:dyDescent="0.25">
      <c r="A568" s="72">
        <v>343</v>
      </c>
      <c r="B568" s="73" t="s">
        <v>530</v>
      </c>
      <c r="C568" s="73" t="s">
        <v>533</v>
      </c>
      <c r="D568" s="73" t="s">
        <v>534</v>
      </c>
      <c r="E568" s="73" t="s">
        <v>64</v>
      </c>
      <c r="F568" s="73" t="s">
        <v>65</v>
      </c>
      <c r="G568" s="74">
        <v>170</v>
      </c>
      <c r="H568" s="74">
        <v>64</v>
      </c>
    </row>
    <row r="569" spans="1:8" x14ac:dyDescent="0.25">
      <c r="A569" s="72">
        <v>343</v>
      </c>
      <c r="B569" s="73" t="s">
        <v>530</v>
      </c>
      <c r="C569" s="73" t="s">
        <v>533</v>
      </c>
      <c r="D569" s="73" t="s">
        <v>534</v>
      </c>
      <c r="E569" s="73" t="s">
        <v>66</v>
      </c>
      <c r="F569" s="73" t="s">
        <v>45</v>
      </c>
      <c r="G569" s="74">
        <v>184</v>
      </c>
      <c r="H569" s="74">
        <v>64</v>
      </c>
    </row>
    <row r="570" spans="1:8" x14ac:dyDescent="0.25">
      <c r="A570" s="75">
        <v>486</v>
      </c>
      <c r="B570" s="82" t="s">
        <v>530</v>
      </c>
      <c r="C570" s="82" t="s">
        <v>535</v>
      </c>
      <c r="D570" s="82" t="s">
        <v>309</v>
      </c>
      <c r="E570" s="82" t="s">
        <v>35</v>
      </c>
      <c r="F570" s="82" t="s">
        <v>35</v>
      </c>
      <c r="G570" s="83">
        <v>136</v>
      </c>
      <c r="H570" s="83">
        <v>64</v>
      </c>
    </row>
    <row r="571" spans="1:8" x14ac:dyDescent="0.25">
      <c r="A571" s="72">
        <v>346</v>
      </c>
      <c r="B571" s="73" t="s">
        <v>530</v>
      </c>
      <c r="C571" s="73" t="s">
        <v>230</v>
      </c>
      <c r="D571" s="73" t="s">
        <v>538</v>
      </c>
      <c r="E571" s="73" t="s">
        <v>38</v>
      </c>
      <c r="F571" s="73" t="s">
        <v>47</v>
      </c>
      <c r="G571" s="74">
        <v>164</v>
      </c>
      <c r="H571" s="74">
        <v>69</v>
      </c>
    </row>
    <row r="572" spans="1:8" x14ac:dyDescent="0.25">
      <c r="A572" s="72">
        <v>346</v>
      </c>
      <c r="B572" s="73" t="s">
        <v>530</v>
      </c>
      <c r="C572" s="73" t="s">
        <v>230</v>
      </c>
      <c r="D572" s="73" t="s">
        <v>538</v>
      </c>
      <c r="E572" s="73" t="s">
        <v>48</v>
      </c>
      <c r="F572" s="73" t="s">
        <v>63</v>
      </c>
      <c r="G572" s="74">
        <v>182</v>
      </c>
      <c r="H572" s="74">
        <v>69</v>
      </c>
    </row>
    <row r="573" spans="1:8" x14ac:dyDescent="0.25">
      <c r="A573" s="72">
        <v>346</v>
      </c>
      <c r="B573" s="73" t="s">
        <v>530</v>
      </c>
      <c r="C573" s="73" t="s">
        <v>230</v>
      </c>
      <c r="D573" s="73" t="s">
        <v>538</v>
      </c>
      <c r="E573" s="73" t="s">
        <v>64</v>
      </c>
      <c r="F573" s="73" t="s">
        <v>45</v>
      </c>
      <c r="G573" s="74">
        <v>164</v>
      </c>
      <c r="H573" s="74">
        <v>69</v>
      </c>
    </row>
    <row r="574" spans="1:8" x14ac:dyDescent="0.25">
      <c r="A574" s="75">
        <v>348</v>
      </c>
      <c r="B574" s="82" t="s">
        <v>530</v>
      </c>
      <c r="C574" s="82" t="s">
        <v>539</v>
      </c>
      <c r="D574" s="82" t="s">
        <v>539</v>
      </c>
      <c r="E574" s="82" t="s">
        <v>38</v>
      </c>
      <c r="F574" s="82" t="s">
        <v>41</v>
      </c>
      <c r="G574" s="83">
        <v>107</v>
      </c>
      <c r="H574" s="83">
        <v>64</v>
      </c>
    </row>
    <row r="575" spans="1:8" x14ac:dyDescent="0.25">
      <c r="A575" s="75">
        <v>348</v>
      </c>
      <c r="B575" s="82" t="s">
        <v>530</v>
      </c>
      <c r="C575" s="82" t="s">
        <v>539</v>
      </c>
      <c r="D575" s="82" t="s">
        <v>539</v>
      </c>
      <c r="E575" s="82" t="s">
        <v>42</v>
      </c>
      <c r="F575" s="82" t="s">
        <v>43</v>
      </c>
      <c r="G575" s="83">
        <v>142</v>
      </c>
      <c r="H575" s="83">
        <v>64</v>
      </c>
    </row>
    <row r="576" spans="1:8" x14ac:dyDescent="0.25">
      <c r="A576" s="75">
        <v>348</v>
      </c>
      <c r="B576" s="82" t="s">
        <v>530</v>
      </c>
      <c r="C576" s="82" t="s">
        <v>539</v>
      </c>
      <c r="D576" s="82" t="s">
        <v>539</v>
      </c>
      <c r="E576" s="82" t="s">
        <v>44</v>
      </c>
      <c r="F576" s="82" t="s">
        <v>45</v>
      </c>
      <c r="G576" s="83">
        <v>107</v>
      </c>
      <c r="H576" s="83">
        <v>64</v>
      </c>
    </row>
    <row r="577" spans="1:8" x14ac:dyDescent="0.25">
      <c r="A577" s="72">
        <v>350</v>
      </c>
      <c r="B577" s="73" t="s">
        <v>530</v>
      </c>
      <c r="C577" s="73" t="s">
        <v>780</v>
      </c>
      <c r="D577" s="73" t="s">
        <v>540</v>
      </c>
      <c r="E577" s="73" t="s">
        <v>35</v>
      </c>
      <c r="F577" s="73" t="s">
        <v>35</v>
      </c>
      <c r="G577" s="74">
        <v>122</v>
      </c>
      <c r="H577" s="74">
        <v>69</v>
      </c>
    </row>
    <row r="578" spans="1:8" x14ac:dyDescent="0.25">
      <c r="A578" s="75">
        <v>471</v>
      </c>
      <c r="B578" s="82" t="s">
        <v>530</v>
      </c>
      <c r="C578" s="82" t="s">
        <v>723</v>
      </c>
      <c r="D578" s="82" t="s">
        <v>724</v>
      </c>
      <c r="E578" s="82" t="s">
        <v>35</v>
      </c>
      <c r="F578" s="82" t="s">
        <v>35</v>
      </c>
      <c r="G578" s="83">
        <v>183</v>
      </c>
      <c r="H578" s="83">
        <v>64</v>
      </c>
    </row>
    <row r="579" spans="1:8" x14ac:dyDescent="0.25">
      <c r="A579" s="72">
        <v>492</v>
      </c>
      <c r="B579" s="73" t="s">
        <v>530</v>
      </c>
      <c r="C579" s="73" t="s">
        <v>541</v>
      </c>
      <c r="D579" s="73" t="s">
        <v>542</v>
      </c>
      <c r="E579" s="73" t="s">
        <v>35</v>
      </c>
      <c r="F579" s="73" t="s">
        <v>35</v>
      </c>
      <c r="G579" s="74">
        <v>134</v>
      </c>
      <c r="H579" s="74">
        <v>59</v>
      </c>
    </row>
    <row r="580" spans="1:8" x14ac:dyDescent="0.25">
      <c r="A580" s="75">
        <v>354</v>
      </c>
      <c r="B580" s="82" t="s">
        <v>530</v>
      </c>
      <c r="C580" s="82" t="s">
        <v>543</v>
      </c>
      <c r="D580" s="82" t="s">
        <v>544</v>
      </c>
      <c r="E580" s="82" t="s">
        <v>35</v>
      </c>
      <c r="F580" s="82" t="s">
        <v>35</v>
      </c>
      <c r="G580" s="83">
        <v>122</v>
      </c>
      <c r="H580" s="83">
        <v>64</v>
      </c>
    </row>
    <row r="581" spans="1:8" x14ac:dyDescent="0.25">
      <c r="A581" s="72">
        <v>356</v>
      </c>
      <c r="B581" s="73" t="s">
        <v>530</v>
      </c>
      <c r="C581" s="73" t="s">
        <v>546</v>
      </c>
      <c r="D581" s="73" t="s">
        <v>547</v>
      </c>
      <c r="E581" s="73" t="s">
        <v>35</v>
      </c>
      <c r="F581" s="73" t="s">
        <v>35</v>
      </c>
      <c r="G581" s="74">
        <v>143</v>
      </c>
      <c r="H581" s="74">
        <v>64</v>
      </c>
    </row>
    <row r="582" spans="1:8" x14ac:dyDescent="0.25">
      <c r="A582" s="75">
        <v>357</v>
      </c>
      <c r="B582" s="82" t="s">
        <v>530</v>
      </c>
      <c r="C582" s="82" t="s">
        <v>548</v>
      </c>
      <c r="D582" s="82" t="s">
        <v>549</v>
      </c>
      <c r="E582" s="82" t="s">
        <v>38</v>
      </c>
      <c r="F582" s="82" t="s">
        <v>39</v>
      </c>
      <c r="G582" s="83">
        <v>108</v>
      </c>
      <c r="H582" s="83">
        <v>59</v>
      </c>
    </row>
    <row r="583" spans="1:8" x14ac:dyDescent="0.25">
      <c r="A583" s="75">
        <v>357</v>
      </c>
      <c r="B583" s="82" t="s">
        <v>530</v>
      </c>
      <c r="C583" s="82" t="s">
        <v>548</v>
      </c>
      <c r="D583" s="82" t="s">
        <v>549</v>
      </c>
      <c r="E583" s="82" t="s">
        <v>40</v>
      </c>
      <c r="F583" s="82" t="s">
        <v>43</v>
      </c>
      <c r="G583" s="83">
        <v>130</v>
      </c>
      <c r="H583" s="83">
        <v>59</v>
      </c>
    </row>
    <row r="584" spans="1:8" x14ac:dyDescent="0.25">
      <c r="A584" s="75">
        <v>357</v>
      </c>
      <c r="B584" s="82" t="s">
        <v>530</v>
      </c>
      <c r="C584" s="82" t="s">
        <v>548</v>
      </c>
      <c r="D584" s="82" t="s">
        <v>549</v>
      </c>
      <c r="E584" s="82" t="s">
        <v>44</v>
      </c>
      <c r="F584" s="82" t="s">
        <v>45</v>
      </c>
      <c r="G584" s="83">
        <v>108</v>
      </c>
      <c r="H584" s="83">
        <v>59</v>
      </c>
    </row>
    <row r="585" spans="1:8" x14ac:dyDescent="0.25">
      <c r="A585" s="72">
        <v>358</v>
      </c>
      <c r="B585" s="73" t="s">
        <v>530</v>
      </c>
      <c r="C585" s="73" t="s">
        <v>550</v>
      </c>
      <c r="D585" s="73" t="s">
        <v>551</v>
      </c>
      <c r="E585" s="73" t="s">
        <v>38</v>
      </c>
      <c r="F585" s="73" t="s">
        <v>39</v>
      </c>
      <c r="G585" s="74">
        <v>107</v>
      </c>
      <c r="H585" s="74">
        <v>64</v>
      </c>
    </row>
    <row r="586" spans="1:8" x14ac:dyDescent="0.25">
      <c r="A586" s="72">
        <v>358</v>
      </c>
      <c r="B586" s="73" t="s">
        <v>530</v>
      </c>
      <c r="C586" s="73" t="s">
        <v>550</v>
      </c>
      <c r="D586" s="73" t="s">
        <v>551</v>
      </c>
      <c r="E586" s="73" t="s">
        <v>40</v>
      </c>
      <c r="F586" s="73" t="s">
        <v>57</v>
      </c>
      <c r="G586" s="74">
        <v>123</v>
      </c>
      <c r="H586" s="74">
        <v>64</v>
      </c>
    </row>
    <row r="587" spans="1:8" x14ac:dyDescent="0.25">
      <c r="A587" s="72">
        <v>358</v>
      </c>
      <c r="B587" s="73" t="s">
        <v>530</v>
      </c>
      <c r="C587" s="73" t="s">
        <v>550</v>
      </c>
      <c r="D587" s="73" t="s">
        <v>551</v>
      </c>
      <c r="E587" s="73" t="s">
        <v>58</v>
      </c>
      <c r="F587" s="73" t="s">
        <v>45</v>
      </c>
      <c r="G587" s="74">
        <v>107</v>
      </c>
      <c r="H587" s="74">
        <v>64</v>
      </c>
    </row>
    <row r="588" spans="1:8" x14ac:dyDescent="0.25">
      <c r="A588" s="75">
        <v>474</v>
      </c>
      <c r="B588" s="82" t="s">
        <v>552</v>
      </c>
      <c r="C588" s="82" t="s">
        <v>553</v>
      </c>
      <c r="D588" s="82" t="s">
        <v>146</v>
      </c>
      <c r="E588" s="82" t="s">
        <v>38</v>
      </c>
      <c r="F588" s="82" t="s">
        <v>55</v>
      </c>
      <c r="G588" s="83">
        <v>210</v>
      </c>
      <c r="H588" s="83">
        <v>69</v>
      </c>
    </row>
    <row r="589" spans="1:8" x14ac:dyDescent="0.25">
      <c r="A589" s="75">
        <v>474</v>
      </c>
      <c r="B589" s="82" t="s">
        <v>552</v>
      </c>
      <c r="C589" s="82" t="s">
        <v>553</v>
      </c>
      <c r="D589" s="82" t="s">
        <v>146</v>
      </c>
      <c r="E589" s="82" t="s">
        <v>56</v>
      </c>
      <c r="F589" s="82" t="s">
        <v>39</v>
      </c>
      <c r="G589" s="83">
        <v>107</v>
      </c>
      <c r="H589" s="83">
        <v>69</v>
      </c>
    </row>
    <row r="590" spans="1:8" x14ac:dyDescent="0.25">
      <c r="A590" s="75">
        <v>474</v>
      </c>
      <c r="B590" s="82" t="s">
        <v>552</v>
      </c>
      <c r="C590" s="82" t="s">
        <v>553</v>
      </c>
      <c r="D590" s="82" t="s">
        <v>146</v>
      </c>
      <c r="E590" s="82" t="s">
        <v>40</v>
      </c>
      <c r="F590" s="82" t="s">
        <v>45</v>
      </c>
      <c r="G590" s="83">
        <v>210</v>
      </c>
      <c r="H590" s="83">
        <v>69</v>
      </c>
    </row>
    <row r="591" spans="1:8" x14ac:dyDescent="0.25">
      <c r="A591" s="72">
        <v>360</v>
      </c>
      <c r="B591" s="73" t="s">
        <v>552</v>
      </c>
      <c r="C591" s="73" t="s">
        <v>554</v>
      </c>
      <c r="D591" s="73" t="s">
        <v>149</v>
      </c>
      <c r="E591" s="73" t="s">
        <v>38</v>
      </c>
      <c r="F591" s="73" t="s">
        <v>113</v>
      </c>
      <c r="G591" s="74">
        <v>204</v>
      </c>
      <c r="H591" s="74">
        <v>79</v>
      </c>
    </row>
    <row r="592" spans="1:8" x14ac:dyDescent="0.25">
      <c r="A592" s="72">
        <v>360</v>
      </c>
      <c r="B592" s="73" t="s">
        <v>552</v>
      </c>
      <c r="C592" s="73" t="s">
        <v>554</v>
      </c>
      <c r="D592" s="73" t="s">
        <v>149</v>
      </c>
      <c r="E592" s="73" t="s">
        <v>114</v>
      </c>
      <c r="F592" s="73" t="s">
        <v>63</v>
      </c>
      <c r="G592" s="74">
        <v>425</v>
      </c>
      <c r="H592" s="74">
        <v>79</v>
      </c>
    </row>
    <row r="593" spans="1:8" x14ac:dyDescent="0.25">
      <c r="A593" s="72">
        <v>360</v>
      </c>
      <c r="B593" s="73" t="s">
        <v>552</v>
      </c>
      <c r="C593" s="73" t="s">
        <v>554</v>
      </c>
      <c r="D593" s="73" t="s">
        <v>149</v>
      </c>
      <c r="E593" s="73" t="s">
        <v>64</v>
      </c>
      <c r="F593" s="73" t="s">
        <v>45</v>
      </c>
      <c r="G593" s="74">
        <v>204</v>
      </c>
      <c r="H593" s="74">
        <v>79</v>
      </c>
    </row>
    <row r="594" spans="1:8" x14ac:dyDescent="0.25">
      <c r="A594" s="75">
        <v>361</v>
      </c>
      <c r="B594" s="82" t="s">
        <v>552</v>
      </c>
      <c r="C594" s="82" t="s">
        <v>555</v>
      </c>
      <c r="D594" s="82" t="s">
        <v>556</v>
      </c>
      <c r="E594" s="82" t="s">
        <v>35</v>
      </c>
      <c r="F594" s="82" t="s">
        <v>35</v>
      </c>
      <c r="G594" s="83">
        <v>111</v>
      </c>
      <c r="H594" s="83">
        <v>64</v>
      </c>
    </row>
    <row r="595" spans="1:8" x14ac:dyDescent="0.25">
      <c r="A595" s="72">
        <v>362</v>
      </c>
      <c r="B595" s="73" t="s">
        <v>552</v>
      </c>
      <c r="C595" s="73" t="s">
        <v>557</v>
      </c>
      <c r="D595" s="73" t="s">
        <v>558</v>
      </c>
      <c r="E595" s="73" t="s">
        <v>38</v>
      </c>
      <c r="F595" s="73" t="s">
        <v>63</v>
      </c>
      <c r="G595" s="74">
        <v>139</v>
      </c>
      <c r="H595" s="74">
        <v>64</v>
      </c>
    </row>
    <row r="596" spans="1:8" x14ac:dyDescent="0.25">
      <c r="A596" s="72">
        <v>362</v>
      </c>
      <c r="B596" s="73" t="s">
        <v>552</v>
      </c>
      <c r="C596" s="73" t="s">
        <v>557</v>
      </c>
      <c r="D596" s="73" t="s">
        <v>558</v>
      </c>
      <c r="E596" s="73" t="s">
        <v>64</v>
      </c>
      <c r="F596" s="73" t="s">
        <v>41</v>
      </c>
      <c r="G596" s="74">
        <v>132</v>
      </c>
      <c r="H596" s="74">
        <v>64</v>
      </c>
    </row>
    <row r="597" spans="1:8" x14ac:dyDescent="0.25">
      <c r="A597" s="72">
        <v>362</v>
      </c>
      <c r="B597" s="73" t="s">
        <v>552</v>
      </c>
      <c r="C597" s="73" t="s">
        <v>557</v>
      </c>
      <c r="D597" s="73" t="s">
        <v>558</v>
      </c>
      <c r="E597" s="73" t="s">
        <v>42</v>
      </c>
      <c r="F597" s="73" t="s">
        <v>45</v>
      </c>
      <c r="G597" s="74">
        <v>139</v>
      </c>
      <c r="H597" s="74">
        <v>64</v>
      </c>
    </row>
    <row r="598" spans="1:8" x14ac:dyDescent="0.25">
      <c r="A598" s="75">
        <v>459</v>
      </c>
      <c r="B598" s="82" t="s">
        <v>559</v>
      </c>
      <c r="C598" s="82" t="s">
        <v>560</v>
      </c>
      <c r="D598" s="82" t="s">
        <v>497</v>
      </c>
      <c r="E598" s="82" t="s">
        <v>38</v>
      </c>
      <c r="F598" s="82" t="s">
        <v>55</v>
      </c>
      <c r="G598" s="83">
        <v>134</v>
      </c>
      <c r="H598" s="83">
        <v>59</v>
      </c>
    </row>
    <row r="599" spans="1:8" x14ac:dyDescent="0.25">
      <c r="A599" s="75">
        <v>459</v>
      </c>
      <c r="B599" s="82" t="s">
        <v>559</v>
      </c>
      <c r="C599" s="82" t="s">
        <v>560</v>
      </c>
      <c r="D599" s="82" t="s">
        <v>497</v>
      </c>
      <c r="E599" s="82" t="s">
        <v>56</v>
      </c>
      <c r="F599" s="82" t="s">
        <v>88</v>
      </c>
      <c r="G599" s="83">
        <v>111</v>
      </c>
      <c r="H599" s="83">
        <v>59</v>
      </c>
    </row>
    <row r="600" spans="1:8" x14ac:dyDescent="0.25">
      <c r="A600" s="75">
        <v>459</v>
      </c>
      <c r="B600" s="82" t="s">
        <v>559</v>
      </c>
      <c r="C600" s="82" t="s">
        <v>560</v>
      </c>
      <c r="D600" s="82" t="s">
        <v>497</v>
      </c>
      <c r="E600" s="82" t="s">
        <v>89</v>
      </c>
      <c r="F600" s="82" t="s">
        <v>45</v>
      </c>
      <c r="G600" s="83">
        <v>134</v>
      </c>
      <c r="H600" s="83">
        <v>59</v>
      </c>
    </row>
    <row r="601" spans="1:8" x14ac:dyDescent="0.25">
      <c r="A601" s="72">
        <v>363</v>
      </c>
      <c r="B601" s="73" t="s">
        <v>559</v>
      </c>
      <c r="C601" s="73" t="s">
        <v>561</v>
      </c>
      <c r="D601" s="73" t="s">
        <v>725</v>
      </c>
      <c r="E601" s="73" t="s">
        <v>35</v>
      </c>
      <c r="F601" s="73" t="s">
        <v>35</v>
      </c>
      <c r="G601" s="74">
        <v>133</v>
      </c>
      <c r="H601" s="74">
        <v>69</v>
      </c>
    </row>
    <row r="602" spans="1:8" x14ac:dyDescent="0.25">
      <c r="A602" s="75">
        <v>428</v>
      </c>
      <c r="B602" s="82" t="s">
        <v>559</v>
      </c>
      <c r="C602" s="82" t="s">
        <v>562</v>
      </c>
      <c r="D602" s="82" t="s">
        <v>562</v>
      </c>
      <c r="E602" s="82" t="s">
        <v>35</v>
      </c>
      <c r="F602" s="82" t="s">
        <v>35</v>
      </c>
      <c r="G602" s="83">
        <v>116</v>
      </c>
      <c r="H602" s="83">
        <v>69</v>
      </c>
    </row>
    <row r="603" spans="1:8" x14ac:dyDescent="0.25">
      <c r="A603" s="72">
        <v>365</v>
      </c>
      <c r="B603" s="73" t="s">
        <v>559</v>
      </c>
      <c r="C603" s="73" t="s">
        <v>563</v>
      </c>
      <c r="D603" s="73" t="s">
        <v>564</v>
      </c>
      <c r="E603" s="73" t="s">
        <v>35</v>
      </c>
      <c r="F603" s="73" t="s">
        <v>35</v>
      </c>
      <c r="G603" s="74">
        <v>109</v>
      </c>
      <c r="H603" s="74">
        <v>64</v>
      </c>
    </row>
    <row r="604" spans="1:8" x14ac:dyDescent="0.25">
      <c r="A604" s="75">
        <v>368</v>
      </c>
      <c r="B604" s="82" t="s">
        <v>559</v>
      </c>
      <c r="C604" s="82" t="s">
        <v>224</v>
      </c>
      <c r="D604" s="82" t="s">
        <v>565</v>
      </c>
      <c r="E604" s="82" t="s">
        <v>35</v>
      </c>
      <c r="F604" s="82" t="s">
        <v>35</v>
      </c>
      <c r="G604" s="83">
        <v>149</v>
      </c>
      <c r="H604" s="83">
        <v>64</v>
      </c>
    </row>
    <row r="605" spans="1:8" x14ac:dyDescent="0.25">
      <c r="A605" s="72">
        <v>369</v>
      </c>
      <c r="B605" s="73" t="s">
        <v>559</v>
      </c>
      <c r="C605" s="73" t="s">
        <v>566</v>
      </c>
      <c r="D605" s="73" t="s">
        <v>567</v>
      </c>
      <c r="E605" s="73" t="s">
        <v>35</v>
      </c>
      <c r="F605" s="73" t="s">
        <v>35</v>
      </c>
      <c r="G605" s="74">
        <v>122</v>
      </c>
      <c r="H605" s="74">
        <v>59</v>
      </c>
    </row>
    <row r="606" spans="1:8" x14ac:dyDescent="0.25">
      <c r="A606" s="75">
        <v>371</v>
      </c>
      <c r="B606" s="82" t="s">
        <v>559</v>
      </c>
      <c r="C606" s="82" t="s">
        <v>568</v>
      </c>
      <c r="D606" s="82" t="s">
        <v>569</v>
      </c>
      <c r="E606" s="82" t="s">
        <v>38</v>
      </c>
      <c r="F606" s="82" t="s">
        <v>41</v>
      </c>
      <c r="G606" s="83">
        <v>120</v>
      </c>
      <c r="H606" s="83">
        <v>64</v>
      </c>
    </row>
    <row r="607" spans="1:8" x14ac:dyDescent="0.25">
      <c r="A607" s="75">
        <v>371</v>
      </c>
      <c r="B607" s="82" t="s">
        <v>559</v>
      </c>
      <c r="C607" s="82" t="s">
        <v>568</v>
      </c>
      <c r="D607" s="82" t="s">
        <v>569</v>
      </c>
      <c r="E607" s="82" t="s">
        <v>42</v>
      </c>
      <c r="F607" s="82" t="s">
        <v>65</v>
      </c>
      <c r="G607" s="83">
        <v>222</v>
      </c>
      <c r="H607" s="83">
        <v>64</v>
      </c>
    </row>
    <row r="608" spans="1:8" x14ac:dyDescent="0.25">
      <c r="A608" s="75">
        <v>371</v>
      </c>
      <c r="B608" s="82" t="s">
        <v>559</v>
      </c>
      <c r="C608" s="82" t="s">
        <v>568</v>
      </c>
      <c r="D608" s="82" t="s">
        <v>569</v>
      </c>
      <c r="E608" s="82" t="s">
        <v>66</v>
      </c>
      <c r="F608" s="82" t="s">
        <v>45</v>
      </c>
      <c r="G608" s="83">
        <v>120</v>
      </c>
      <c r="H608" s="83">
        <v>64</v>
      </c>
    </row>
    <row r="609" spans="1:8" x14ac:dyDescent="0.25">
      <c r="A609" s="72">
        <v>372</v>
      </c>
      <c r="B609" s="73" t="s">
        <v>559</v>
      </c>
      <c r="C609" s="73" t="s">
        <v>570</v>
      </c>
      <c r="D609" s="73" t="s">
        <v>571</v>
      </c>
      <c r="E609" s="73" t="s">
        <v>38</v>
      </c>
      <c r="F609" s="73" t="s">
        <v>88</v>
      </c>
      <c r="G609" s="74">
        <v>129</v>
      </c>
      <c r="H609" s="74">
        <v>64</v>
      </c>
    </row>
    <row r="610" spans="1:8" x14ac:dyDescent="0.25">
      <c r="A610" s="72">
        <v>372</v>
      </c>
      <c r="B610" s="73" t="s">
        <v>559</v>
      </c>
      <c r="C610" s="73" t="s">
        <v>570</v>
      </c>
      <c r="D610" s="73" t="s">
        <v>571</v>
      </c>
      <c r="E610" s="73" t="s">
        <v>89</v>
      </c>
      <c r="F610" s="73" t="s">
        <v>65</v>
      </c>
      <c r="G610" s="74">
        <v>245</v>
      </c>
      <c r="H610" s="74">
        <v>64</v>
      </c>
    </row>
    <row r="611" spans="1:8" x14ac:dyDescent="0.25">
      <c r="A611" s="72">
        <v>372</v>
      </c>
      <c r="B611" s="73" t="s">
        <v>559</v>
      </c>
      <c r="C611" s="73" t="s">
        <v>570</v>
      </c>
      <c r="D611" s="73" t="s">
        <v>571</v>
      </c>
      <c r="E611" s="73" t="s">
        <v>66</v>
      </c>
      <c r="F611" s="73" t="s">
        <v>45</v>
      </c>
      <c r="G611" s="74">
        <v>129</v>
      </c>
      <c r="H611" s="74">
        <v>64</v>
      </c>
    </row>
    <row r="612" spans="1:8" x14ac:dyDescent="0.25">
      <c r="A612" s="75">
        <v>374</v>
      </c>
      <c r="B612" s="82" t="s">
        <v>559</v>
      </c>
      <c r="C612" s="82" t="s">
        <v>572</v>
      </c>
      <c r="D612" s="82" t="s">
        <v>573</v>
      </c>
      <c r="E612" s="82" t="s">
        <v>38</v>
      </c>
      <c r="F612" s="82" t="s">
        <v>47</v>
      </c>
      <c r="G612" s="83">
        <v>118</v>
      </c>
      <c r="H612" s="83">
        <v>64</v>
      </c>
    </row>
    <row r="613" spans="1:8" x14ac:dyDescent="0.25">
      <c r="A613" s="75">
        <v>374</v>
      </c>
      <c r="B613" s="82" t="s">
        <v>559</v>
      </c>
      <c r="C613" s="82" t="s">
        <v>572</v>
      </c>
      <c r="D613" s="82" t="s">
        <v>573</v>
      </c>
      <c r="E613" s="82" t="s">
        <v>48</v>
      </c>
      <c r="F613" s="82" t="s">
        <v>63</v>
      </c>
      <c r="G613" s="83">
        <v>107</v>
      </c>
      <c r="H613" s="83">
        <v>64</v>
      </c>
    </row>
    <row r="614" spans="1:8" x14ac:dyDescent="0.25">
      <c r="A614" s="75">
        <v>374</v>
      </c>
      <c r="B614" s="82" t="s">
        <v>559</v>
      </c>
      <c r="C614" s="82" t="s">
        <v>572</v>
      </c>
      <c r="D614" s="82" t="s">
        <v>573</v>
      </c>
      <c r="E614" s="82" t="s">
        <v>64</v>
      </c>
      <c r="F614" s="82" t="s">
        <v>65</v>
      </c>
      <c r="G614" s="83">
        <v>137</v>
      </c>
      <c r="H614" s="83">
        <v>64</v>
      </c>
    </row>
    <row r="615" spans="1:8" x14ac:dyDescent="0.25">
      <c r="A615" s="75">
        <v>374</v>
      </c>
      <c r="B615" s="82" t="s">
        <v>559</v>
      </c>
      <c r="C615" s="82" t="s">
        <v>572</v>
      </c>
      <c r="D615" s="82" t="s">
        <v>573</v>
      </c>
      <c r="E615" s="82" t="s">
        <v>66</v>
      </c>
      <c r="F615" s="82" t="s">
        <v>45</v>
      </c>
      <c r="G615" s="83">
        <v>118</v>
      </c>
      <c r="H615" s="83">
        <v>64</v>
      </c>
    </row>
    <row r="616" spans="1:8" x14ac:dyDescent="0.25">
      <c r="A616" s="72">
        <v>377</v>
      </c>
      <c r="B616" s="73" t="s">
        <v>574</v>
      </c>
      <c r="C616" s="73" t="s">
        <v>726</v>
      </c>
      <c r="D616" s="73" t="s">
        <v>727</v>
      </c>
      <c r="E616" s="73" t="s">
        <v>38</v>
      </c>
      <c r="F616" s="73" t="s">
        <v>55</v>
      </c>
      <c r="G616" s="74">
        <v>187</v>
      </c>
      <c r="H616" s="74">
        <v>69</v>
      </c>
    </row>
    <row r="617" spans="1:8" x14ac:dyDescent="0.25">
      <c r="A617" s="72">
        <v>377</v>
      </c>
      <c r="B617" s="73" t="s">
        <v>574</v>
      </c>
      <c r="C617" s="73" t="s">
        <v>726</v>
      </c>
      <c r="D617" s="73" t="s">
        <v>727</v>
      </c>
      <c r="E617" s="73" t="s">
        <v>56</v>
      </c>
      <c r="F617" s="73" t="s">
        <v>57</v>
      </c>
      <c r="G617" s="74">
        <v>125</v>
      </c>
      <c r="H617" s="74">
        <v>69</v>
      </c>
    </row>
    <row r="618" spans="1:8" x14ac:dyDescent="0.25">
      <c r="A618" s="72">
        <v>377</v>
      </c>
      <c r="B618" s="73" t="s">
        <v>574</v>
      </c>
      <c r="C618" s="73" t="s">
        <v>726</v>
      </c>
      <c r="D618" s="73" t="s">
        <v>727</v>
      </c>
      <c r="E618" s="73" t="s">
        <v>58</v>
      </c>
      <c r="F618" s="73" t="s">
        <v>45</v>
      </c>
      <c r="G618" s="74">
        <v>187</v>
      </c>
      <c r="H618" s="74">
        <v>69</v>
      </c>
    </row>
    <row r="619" spans="1:8" x14ac:dyDescent="0.25">
      <c r="A619" s="75">
        <v>378</v>
      </c>
      <c r="B619" s="82" t="s">
        <v>574</v>
      </c>
      <c r="C619" s="82" t="s">
        <v>389</v>
      </c>
      <c r="D619" s="82" t="s">
        <v>575</v>
      </c>
      <c r="E619" s="82" t="s">
        <v>38</v>
      </c>
      <c r="F619" s="82" t="s">
        <v>55</v>
      </c>
      <c r="G619" s="83">
        <v>225</v>
      </c>
      <c r="H619" s="83">
        <v>79</v>
      </c>
    </row>
    <row r="620" spans="1:8" x14ac:dyDescent="0.25">
      <c r="A620" s="75">
        <v>378</v>
      </c>
      <c r="B620" s="82" t="s">
        <v>574</v>
      </c>
      <c r="C620" s="82" t="s">
        <v>389</v>
      </c>
      <c r="D620" s="82" t="s">
        <v>575</v>
      </c>
      <c r="E620" s="82" t="s">
        <v>56</v>
      </c>
      <c r="F620" s="82" t="s">
        <v>43</v>
      </c>
      <c r="G620" s="83">
        <v>172</v>
      </c>
      <c r="H620" s="83">
        <v>79</v>
      </c>
    </row>
    <row r="621" spans="1:8" x14ac:dyDescent="0.25">
      <c r="A621" s="75">
        <v>378</v>
      </c>
      <c r="B621" s="82" t="s">
        <v>574</v>
      </c>
      <c r="C621" s="82" t="s">
        <v>389</v>
      </c>
      <c r="D621" s="82" t="s">
        <v>575</v>
      </c>
      <c r="E621" s="82" t="s">
        <v>44</v>
      </c>
      <c r="F621" s="82" t="s">
        <v>45</v>
      </c>
      <c r="G621" s="83">
        <v>225</v>
      </c>
      <c r="H621" s="83">
        <v>79</v>
      </c>
    </row>
    <row r="622" spans="1:8" x14ac:dyDescent="0.25">
      <c r="A622" s="72">
        <v>379</v>
      </c>
      <c r="B622" s="73" t="s">
        <v>574</v>
      </c>
      <c r="C622" s="73" t="s">
        <v>576</v>
      </c>
      <c r="D622" s="73" t="s">
        <v>472</v>
      </c>
      <c r="E622" s="73" t="s">
        <v>38</v>
      </c>
      <c r="F622" s="73" t="s">
        <v>55</v>
      </c>
      <c r="G622" s="74">
        <v>214</v>
      </c>
      <c r="H622" s="74">
        <v>69</v>
      </c>
    </row>
    <row r="623" spans="1:8" x14ac:dyDescent="0.25">
      <c r="A623" s="72">
        <v>379</v>
      </c>
      <c r="B623" s="73" t="s">
        <v>574</v>
      </c>
      <c r="C623" s="73" t="s">
        <v>576</v>
      </c>
      <c r="D623" s="73" t="s">
        <v>472</v>
      </c>
      <c r="E623" s="73" t="s">
        <v>56</v>
      </c>
      <c r="F623" s="73" t="s">
        <v>43</v>
      </c>
      <c r="G623" s="74">
        <v>162</v>
      </c>
      <c r="H623" s="74">
        <v>69</v>
      </c>
    </row>
    <row r="624" spans="1:8" x14ac:dyDescent="0.25">
      <c r="A624" s="72">
        <v>379</v>
      </c>
      <c r="B624" s="73" t="s">
        <v>574</v>
      </c>
      <c r="C624" s="73" t="s">
        <v>576</v>
      </c>
      <c r="D624" s="73" t="s">
        <v>472</v>
      </c>
      <c r="E624" s="73" t="s">
        <v>44</v>
      </c>
      <c r="F624" s="73" t="s">
        <v>45</v>
      </c>
      <c r="G624" s="74">
        <v>214</v>
      </c>
      <c r="H624" s="74">
        <v>69</v>
      </c>
    </row>
    <row r="625" spans="1:8" x14ac:dyDescent="0.25">
      <c r="A625" s="75">
        <v>380</v>
      </c>
      <c r="B625" s="82" t="s">
        <v>574</v>
      </c>
      <c r="C625" s="82" t="s">
        <v>577</v>
      </c>
      <c r="D625" s="82" t="s">
        <v>578</v>
      </c>
      <c r="E625" s="82" t="s">
        <v>38</v>
      </c>
      <c r="F625" s="82" t="s">
        <v>113</v>
      </c>
      <c r="G625" s="83">
        <v>176</v>
      </c>
      <c r="H625" s="83">
        <v>79</v>
      </c>
    </row>
    <row r="626" spans="1:8" x14ac:dyDescent="0.25">
      <c r="A626" s="75">
        <v>380</v>
      </c>
      <c r="B626" s="82" t="s">
        <v>574</v>
      </c>
      <c r="C626" s="82" t="s">
        <v>577</v>
      </c>
      <c r="D626" s="82" t="s">
        <v>578</v>
      </c>
      <c r="E626" s="82" t="s">
        <v>114</v>
      </c>
      <c r="F626" s="82" t="s">
        <v>39</v>
      </c>
      <c r="G626" s="83">
        <v>167</v>
      </c>
      <c r="H626" s="83">
        <v>79</v>
      </c>
    </row>
    <row r="627" spans="1:8" x14ac:dyDescent="0.25">
      <c r="A627" s="75">
        <v>380</v>
      </c>
      <c r="B627" s="82" t="s">
        <v>574</v>
      </c>
      <c r="C627" s="82" t="s">
        <v>577</v>
      </c>
      <c r="D627" s="82" t="s">
        <v>578</v>
      </c>
      <c r="E627" s="82" t="s">
        <v>40</v>
      </c>
      <c r="F627" s="82" t="s">
        <v>45</v>
      </c>
      <c r="G627" s="83">
        <v>176</v>
      </c>
      <c r="H627" s="83">
        <v>79</v>
      </c>
    </row>
    <row r="628" spans="1:8" x14ac:dyDescent="0.25">
      <c r="A628" s="72">
        <v>381</v>
      </c>
      <c r="B628" s="73" t="s">
        <v>574</v>
      </c>
      <c r="C628" s="73" t="s">
        <v>579</v>
      </c>
      <c r="D628" s="73" t="s">
        <v>580</v>
      </c>
      <c r="E628" s="73" t="s">
        <v>38</v>
      </c>
      <c r="F628" s="73" t="s">
        <v>55</v>
      </c>
      <c r="G628" s="74">
        <v>138</v>
      </c>
      <c r="H628" s="74">
        <v>64</v>
      </c>
    </row>
    <row r="629" spans="1:8" x14ac:dyDescent="0.25">
      <c r="A629" s="72">
        <v>381</v>
      </c>
      <c r="B629" s="73" t="s">
        <v>574</v>
      </c>
      <c r="C629" s="73" t="s">
        <v>579</v>
      </c>
      <c r="D629" s="73" t="s">
        <v>580</v>
      </c>
      <c r="E629" s="73" t="s">
        <v>56</v>
      </c>
      <c r="F629" s="73" t="s">
        <v>88</v>
      </c>
      <c r="G629" s="74">
        <v>118</v>
      </c>
      <c r="H629" s="74">
        <v>64</v>
      </c>
    </row>
    <row r="630" spans="1:8" x14ac:dyDescent="0.25">
      <c r="A630" s="72">
        <v>381</v>
      </c>
      <c r="B630" s="73" t="s">
        <v>574</v>
      </c>
      <c r="C630" s="73" t="s">
        <v>579</v>
      </c>
      <c r="D630" s="73" t="s">
        <v>580</v>
      </c>
      <c r="E630" s="73" t="s">
        <v>89</v>
      </c>
      <c r="F630" s="73" t="s">
        <v>45</v>
      </c>
      <c r="G630" s="74">
        <v>138</v>
      </c>
      <c r="H630" s="74">
        <v>64</v>
      </c>
    </row>
    <row r="631" spans="1:8" x14ac:dyDescent="0.25">
      <c r="A631" s="75">
        <v>384</v>
      </c>
      <c r="B631" s="82" t="s">
        <v>581</v>
      </c>
      <c r="C631" s="82" t="s">
        <v>582</v>
      </c>
      <c r="D631" s="82" t="s">
        <v>583</v>
      </c>
      <c r="E631" s="82" t="s">
        <v>38</v>
      </c>
      <c r="F631" s="82" t="s">
        <v>41</v>
      </c>
      <c r="G631" s="83">
        <v>116</v>
      </c>
      <c r="H631" s="83">
        <v>74</v>
      </c>
    </row>
    <row r="632" spans="1:8" x14ac:dyDescent="0.25">
      <c r="A632" s="75">
        <v>384</v>
      </c>
      <c r="B632" s="82" t="s">
        <v>581</v>
      </c>
      <c r="C632" s="82" t="s">
        <v>582</v>
      </c>
      <c r="D632" s="82" t="s">
        <v>583</v>
      </c>
      <c r="E632" s="82" t="s">
        <v>42</v>
      </c>
      <c r="F632" s="82" t="s">
        <v>65</v>
      </c>
      <c r="G632" s="83">
        <v>139</v>
      </c>
      <c r="H632" s="83">
        <v>74</v>
      </c>
    </row>
    <row r="633" spans="1:8" x14ac:dyDescent="0.25">
      <c r="A633" s="75">
        <v>384</v>
      </c>
      <c r="B633" s="82" t="s">
        <v>581</v>
      </c>
      <c r="C633" s="82" t="s">
        <v>582</v>
      </c>
      <c r="D633" s="82" t="s">
        <v>583</v>
      </c>
      <c r="E633" s="82" t="s">
        <v>66</v>
      </c>
      <c r="F633" s="82" t="s">
        <v>45</v>
      </c>
      <c r="G633" s="83">
        <v>116</v>
      </c>
      <c r="H633" s="83">
        <v>74</v>
      </c>
    </row>
    <row r="634" spans="1:8" x14ac:dyDescent="0.25">
      <c r="A634" s="72">
        <v>385</v>
      </c>
      <c r="B634" s="73" t="s">
        <v>581</v>
      </c>
      <c r="C634" s="73" t="s">
        <v>584</v>
      </c>
      <c r="D634" s="73" t="s">
        <v>585</v>
      </c>
      <c r="E634" s="73" t="s">
        <v>38</v>
      </c>
      <c r="F634" s="73" t="s">
        <v>88</v>
      </c>
      <c r="G634" s="74">
        <v>111</v>
      </c>
      <c r="H634" s="74">
        <v>74</v>
      </c>
    </row>
    <row r="635" spans="1:8" x14ac:dyDescent="0.25">
      <c r="A635" s="72">
        <v>385</v>
      </c>
      <c r="B635" s="73" t="s">
        <v>581</v>
      </c>
      <c r="C635" s="73" t="s">
        <v>584</v>
      </c>
      <c r="D635" s="73" t="s">
        <v>585</v>
      </c>
      <c r="E635" s="73" t="s">
        <v>89</v>
      </c>
      <c r="F635" s="73" t="s">
        <v>65</v>
      </c>
      <c r="G635" s="74">
        <v>146</v>
      </c>
      <c r="H635" s="74">
        <v>74</v>
      </c>
    </row>
    <row r="636" spans="1:8" x14ac:dyDescent="0.25">
      <c r="A636" s="72">
        <v>385</v>
      </c>
      <c r="B636" s="73" t="s">
        <v>581</v>
      </c>
      <c r="C636" s="73" t="s">
        <v>584</v>
      </c>
      <c r="D636" s="73" t="s">
        <v>585</v>
      </c>
      <c r="E636" s="73" t="s">
        <v>66</v>
      </c>
      <c r="F636" s="73" t="s">
        <v>45</v>
      </c>
      <c r="G636" s="74">
        <v>111</v>
      </c>
      <c r="H636" s="74">
        <v>74</v>
      </c>
    </row>
    <row r="637" spans="1:8" x14ac:dyDescent="0.25">
      <c r="A637" s="75">
        <v>386</v>
      </c>
      <c r="B637" s="82" t="s">
        <v>581</v>
      </c>
      <c r="C637" s="82" t="s">
        <v>586</v>
      </c>
      <c r="D637" s="82" t="s">
        <v>587</v>
      </c>
      <c r="E637" s="82" t="s">
        <v>38</v>
      </c>
      <c r="F637" s="82" t="s">
        <v>55</v>
      </c>
      <c r="G637" s="83">
        <v>132</v>
      </c>
      <c r="H637" s="83">
        <v>74</v>
      </c>
    </row>
    <row r="638" spans="1:8" x14ac:dyDescent="0.25">
      <c r="A638" s="75">
        <v>386</v>
      </c>
      <c r="B638" s="82" t="s">
        <v>581</v>
      </c>
      <c r="C638" s="82" t="s">
        <v>586</v>
      </c>
      <c r="D638" s="82" t="s">
        <v>587</v>
      </c>
      <c r="E638" s="82" t="s">
        <v>56</v>
      </c>
      <c r="F638" s="82" t="s">
        <v>65</v>
      </c>
      <c r="G638" s="83">
        <v>153</v>
      </c>
      <c r="H638" s="83">
        <v>74</v>
      </c>
    </row>
    <row r="639" spans="1:8" x14ac:dyDescent="0.25">
      <c r="A639" s="75">
        <v>386</v>
      </c>
      <c r="B639" s="82" t="s">
        <v>581</v>
      </c>
      <c r="C639" s="82" t="s">
        <v>586</v>
      </c>
      <c r="D639" s="82" t="s">
        <v>587</v>
      </c>
      <c r="E639" s="82" t="s">
        <v>66</v>
      </c>
      <c r="F639" s="82" t="s">
        <v>45</v>
      </c>
      <c r="G639" s="83">
        <v>132</v>
      </c>
      <c r="H639" s="83">
        <v>74</v>
      </c>
    </row>
    <row r="640" spans="1:8" x14ac:dyDescent="0.25">
      <c r="A640" s="72">
        <v>387</v>
      </c>
      <c r="B640" s="73" t="s">
        <v>581</v>
      </c>
      <c r="C640" s="73" t="s">
        <v>588</v>
      </c>
      <c r="D640" s="73" t="s">
        <v>589</v>
      </c>
      <c r="E640" s="73" t="s">
        <v>38</v>
      </c>
      <c r="F640" s="73" t="s">
        <v>88</v>
      </c>
      <c r="G640" s="74">
        <v>129</v>
      </c>
      <c r="H640" s="74">
        <v>74</v>
      </c>
    </row>
    <row r="641" spans="1:8" x14ac:dyDescent="0.25">
      <c r="A641" s="72">
        <v>387</v>
      </c>
      <c r="B641" s="73" t="s">
        <v>581</v>
      </c>
      <c r="C641" s="73" t="s">
        <v>588</v>
      </c>
      <c r="D641" s="73" t="s">
        <v>589</v>
      </c>
      <c r="E641" s="73" t="s">
        <v>89</v>
      </c>
      <c r="F641" s="73" t="s">
        <v>65</v>
      </c>
      <c r="G641" s="74">
        <v>219</v>
      </c>
      <c r="H641" s="74">
        <v>74</v>
      </c>
    </row>
    <row r="642" spans="1:8" x14ac:dyDescent="0.25">
      <c r="A642" s="72">
        <v>387</v>
      </c>
      <c r="B642" s="73" t="s">
        <v>581</v>
      </c>
      <c r="C642" s="73" t="s">
        <v>588</v>
      </c>
      <c r="D642" s="73" t="s">
        <v>589</v>
      </c>
      <c r="E642" s="73" t="s">
        <v>66</v>
      </c>
      <c r="F642" s="73" t="s">
        <v>45</v>
      </c>
      <c r="G642" s="74">
        <v>129</v>
      </c>
      <c r="H642" s="74">
        <v>74</v>
      </c>
    </row>
    <row r="643" spans="1:8" x14ac:dyDescent="0.25">
      <c r="A643" s="75">
        <v>475</v>
      </c>
      <c r="B643" s="82" t="s">
        <v>581</v>
      </c>
      <c r="C643" s="82" t="s">
        <v>590</v>
      </c>
      <c r="D643" s="82" t="s">
        <v>591</v>
      </c>
      <c r="E643" s="82" t="s">
        <v>35</v>
      </c>
      <c r="F643" s="82" t="s">
        <v>35</v>
      </c>
      <c r="G643" s="83">
        <v>118</v>
      </c>
      <c r="H643" s="83">
        <v>69</v>
      </c>
    </row>
    <row r="644" spans="1:8" x14ac:dyDescent="0.25">
      <c r="A644" s="72">
        <v>389</v>
      </c>
      <c r="B644" s="73" t="s">
        <v>581</v>
      </c>
      <c r="C644" s="73" t="s">
        <v>592</v>
      </c>
      <c r="D644" s="73" t="s">
        <v>593</v>
      </c>
      <c r="E644" s="73" t="s">
        <v>38</v>
      </c>
      <c r="F644" s="73" t="s">
        <v>55</v>
      </c>
      <c r="G644" s="74">
        <v>232</v>
      </c>
      <c r="H644" s="74">
        <v>79</v>
      </c>
    </row>
    <row r="645" spans="1:8" x14ac:dyDescent="0.25">
      <c r="A645" s="72">
        <v>389</v>
      </c>
      <c r="B645" s="73" t="s">
        <v>581</v>
      </c>
      <c r="C645" s="73" t="s">
        <v>592</v>
      </c>
      <c r="D645" s="73" t="s">
        <v>593</v>
      </c>
      <c r="E645" s="73" t="s">
        <v>56</v>
      </c>
      <c r="F645" s="73" t="s">
        <v>57</v>
      </c>
      <c r="G645" s="74">
        <v>176</v>
      </c>
      <c r="H645" s="74">
        <v>79</v>
      </c>
    </row>
    <row r="646" spans="1:8" x14ac:dyDescent="0.25">
      <c r="A646" s="72">
        <v>389</v>
      </c>
      <c r="B646" s="73" t="s">
        <v>581</v>
      </c>
      <c r="C646" s="73" t="s">
        <v>592</v>
      </c>
      <c r="D646" s="73" t="s">
        <v>593</v>
      </c>
      <c r="E646" s="73" t="s">
        <v>58</v>
      </c>
      <c r="F646" s="73" t="s">
        <v>45</v>
      </c>
      <c r="G646" s="74">
        <v>232</v>
      </c>
      <c r="H646" s="74">
        <v>79</v>
      </c>
    </row>
    <row r="647" spans="1:8" x14ac:dyDescent="0.25">
      <c r="A647" s="75">
        <v>390</v>
      </c>
      <c r="B647" s="82" t="s">
        <v>581</v>
      </c>
      <c r="C647" s="82" t="s">
        <v>594</v>
      </c>
      <c r="D647" s="82" t="s">
        <v>594</v>
      </c>
      <c r="E647" s="82" t="s">
        <v>35</v>
      </c>
      <c r="F647" s="82" t="s">
        <v>35</v>
      </c>
      <c r="G647" s="83">
        <v>127</v>
      </c>
      <c r="H647" s="83">
        <v>74</v>
      </c>
    </row>
    <row r="648" spans="1:8" x14ac:dyDescent="0.25">
      <c r="A648" s="72">
        <v>391</v>
      </c>
      <c r="B648" s="73" t="s">
        <v>581</v>
      </c>
      <c r="C648" s="73" t="s">
        <v>595</v>
      </c>
      <c r="D648" s="73" t="s">
        <v>596</v>
      </c>
      <c r="E648" s="73" t="s">
        <v>35</v>
      </c>
      <c r="F648" s="73" t="s">
        <v>35</v>
      </c>
      <c r="G648" s="74">
        <v>132</v>
      </c>
      <c r="H648" s="74">
        <v>69</v>
      </c>
    </row>
    <row r="649" spans="1:8" x14ac:dyDescent="0.25">
      <c r="A649" s="75">
        <v>392</v>
      </c>
      <c r="B649" s="82" t="s">
        <v>581</v>
      </c>
      <c r="C649" s="82" t="s">
        <v>597</v>
      </c>
      <c r="D649" s="82" t="s">
        <v>598</v>
      </c>
      <c r="E649" s="82" t="s">
        <v>38</v>
      </c>
      <c r="F649" s="82" t="s">
        <v>55</v>
      </c>
      <c r="G649" s="83">
        <v>182</v>
      </c>
      <c r="H649" s="83">
        <v>74</v>
      </c>
    </row>
    <row r="650" spans="1:8" x14ac:dyDescent="0.25">
      <c r="A650" s="75">
        <v>392</v>
      </c>
      <c r="B650" s="82" t="s">
        <v>581</v>
      </c>
      <c r="C650" s="82" t="s">
        <v>597</v>
      </c>
      <c r="D650" s="82" t="s">
        <v>598</v>
      </c>
      <c r="E650" s="82" t="s">
        <v>56</v>
      </c>
      <c r="F650" s="82" t="s">
        <v>41</v>
      </c>
      <c r="G650" s="83">
        <v>152</v>
      </c>
      <c r="H650" s="83">
        <v>74</v>
      </c>
    </row>
    <row r="651" spans="1:8" x14ac:dyDescent="0.25">
      <c r="A651" s="75">
        <v>392</v>
      </c>
      <c r="B651" s="82" t="s">
        <v>581</v>
      </c>
      <c r="C651" s="82" t="s">
        <v>597</v>
      </c>
      <c r="D651" s="82" t="s">
        <v>598</v>
      </c>
      <c r="E651" s="82" t="s">
        <v>42</v>
      </c>
      <c r="F651" s="82" t="s">
        <v>45</v>
      </c>
      <c r="G651" s="83">
        <v>182</v>
      </c>
      <c r="H651" s="83">
        <v>74</v>
      </c>
    </row>
    <row r="652" spans="1:8" x14ac:dyDescent="0.25">
      <c r="A652" s="72">
        <v>396</v>
      </c>
      <c r="B652" s="73" t="s">
        <v>599</v>
      </c>
      <c r="C652" s="73" t="s">
        <v>604</v>
      </c>
      <c r="D652" s="73" t="s">
        <v>605</v>
      </c>
      <c r="E652" s="73" t="s">
        <v>38</v>
      </c>
      <c r="F652" s="73" t="s">
        <v>55</v>
      </c>
      <c r="G652" s="74">
        <v>131</v>
      </c>
      <c r="H652" s="74">
        <v>64</v>
      </c>
    </row>
    <row r="653" spans="1:8" x14ac:dyDescent="0.25">
      <c r="A653" s="72">
        <v>396</v>
      </c>
      <c r="B653" s="73" t="s">
        <v>599</v>
      </c>
      <c r="C653" s="73" t="s">
        <v>604</v>
      </c>
      <c r="D653" s="73" t="s">
        <v>605</v>
      </c>
      <c r="E653" s="73" t="s">
        <v>56</v>
      </c>
      <c r="F653" s="73" t="s">
        <v>63</v>
      </c>
      <c r="G653" s="74">
        <v>109</v>
      </c>
      <c r="H653" s="74">
        <v>64</v>
      </c>
    </row>
    <row r="654" spans="1:8" x14ac:dyDescent="0.25">
      <c r="A654" s="72">
        <v>396</v>
      </c>
      <c r="B654" s="73" t="s">
        <v>599</v>
      </c>
      <c r="C654" s="73" t="s">
        <v>604</v>
      </c>
      <c r="D654" s="73" t="s">
        <v>605</v>
      </c>
      <c r="E654" s="73" t="s">
        <v>64</v>
      </c>
      <c r="F654" s="73" t="s">
        <v>45</v>
      </c>
      <c r="G654" s="74">
        <v>131</v>
      </c>
      <c r="H654" s="74">
        <v>64</v>
      </c>
    </row>
    <row r="655" spans="1:8" x14ac:dyDescent="0.25">
      <c r="A655" s="75">
        <v>397</v>
      </c>
      <c r="B655" s="82" t="s">
        <v>599</v>
      </c>
      <c r="C655" s="82" t="s">
        <v>606</v>
      </c>
      <c r="D655" s="82" t="s">
        <v>606</v>
      </c>
      <c r="E655" s="82" t="s">
        <v>38</v>
      </c>
      <c r="F655" s="82" t="s">
        <v>41</v>
      </c>
      <c r="G655" s="83">
        <v>129</v>
      </c>
      <c r="H655" s="83">
        <v>64</v>
      </c>
    </row>
    <row r="656" spans="1:8" x14ac:dyDescent="0.25">
      <c r="A656" s="75">
        <v>397</v>
      </c>
      <c r="B656" s="82" t="s">
        <v>599</v>
      </c>
      <c r="C656" s="82" t="s">
        <v>606</v>
      </c>
      <c r="D656" s="82" t="s">
        <v>606</v>
      </c>
      <c r="E656" s="82" t="s">
        <v>42</v>
      </c>
      <c r="F656" s="82" t="s">
        <v>43</v>
      </c>
      <c r="G656" s="83">
        <v>155</v>
      </c>
      <c r="H656" s="83">
        <v>64</v>
      </c>
    </row>
    <row r="657" spans="1:8" x14ac:dyDescent="0.25">
      <c r="A657" s="75">
        <v>397</v>
      </c>
      <c r="B657" s="82" t="s">
        <v>599</v>
      </c>
      <c r="C657" s="82" t="s">
        <v>606</v>
      </c>
      <c r="D657" s="82" t="s">
        <v>606</v>
      </c>
      <c r="E657" s="82" t="s">
        <v>44</v>
      </c>
      <c r="F657" s="82" t="s">
        <v>45</v>
      </c>
      <c r="G657" s="83">
        <v>129</v>
      </c>
      <c r="H657" s="83">
        <v>64</v>
      </c>
    </row>
    <row r="658" spans="1:8" x14ac:dyDescent="0.25">
      <c r="A658" s="72">
        <v>400</v>
      </c>
      <c r="B658" s="73" t="s">
        <v>599</v>
      </c>
      <c r="C658" s="73" t="s">
        <v>607</v>
      </c>
      <c r="D658" s="73" t="s">
        <v>608</v>
      </c>
      <c r="E658" s="73" t="s">
        <v>38</v>
      </c>
      <c r="F658" s="73" t="s">
        <v>55</v>
      </c>
      <c r="G658" s="74">
        <v>128</v>
      </c>
      <c r="H658" s="74">
        <v>74</v>
      </c>
    </row>
    <row r="659" spans="1:8" x14ac:dyDescent="0.25">
      <c r="A659" s="72">
        <v>400</v>
      </c>
      <c r="B659" s="73" t="s">
        <v>599</v>
      </c>
      <c r="C659" s="73" t="s">
        <v>607</v>
      </c>
      <c r="D659" s="73" t="s">
        <v>608</v>
      </c>
      <c r="E659" s="73" t="s">
        <v>56</v>
      </c>
      <c r="F659" s="73" t="s">
        <v>41</v>
      </c>
      <c r="G659" s="74">
        <v>107</v>
      </c>
      <c r="H659" s="74">
        <v>74</v>
      </c>
    </row>
    <row r="660" spans="1:8" x14ac:dyDescent="0.25">
      <c r="A660" s="72">
        <v>400</v>
      </c>
      <c r="B660" s="73" t="s">
        <v>599</v>
      </c>
      <c r="C660" s="73" t="s">
        <v>607</v>
      </c>
      <c r="D660" s="73" t="s">
        <v>608</v>
      </c>
      <c r="E660" s="73" t="s">
        <v>42</v>
      </c>
      <c r="F660" s="73" t="s">
        <v>45</v>
      </c>
      <c r="G660" s="74">
        <v>128</v>
      </c>
      <c r="H660" s="74">
        <v>74</v>
      </c>
    </row>
    <row r="661" spans="1:8" x14ac:dyDescent="0.25">
      <c r="A661" s="75">
        <v>401</v>
      </c>
      <c r="B661" s="82" t="s">
        <v>599</v>
      </c>
      <c r="C661" s="82" t="s">
        <v>609</v>
      </c>
      <c r="D661" s="82" t="s">
        <v>308</v>
      </c>
      <c r="E661" s="82" t="s">
        <v>38</v>
      </c>
      <c r="F661" s="82" t="s">
        <v>41</v>
      </c>
      <c r="G661" s="83">
        <v>107</v>
      </c>
      <c r="H661" s="83">
        <v>59</v>
      </c>
    </row>
    <row r="662" spans="1:8" x14ac:dyDescent="0.25">
      <c r="A662" s="75">
        <v>401</v>
      </c>
      <c r="B662" s="82" t="s">
        <v>599</v>
      </c>
      <c r="C662" s="82" t="s">
        <v>609</v>
      </c>
      <c r="D662" s="82" t="s">
        <v>308</v>
      </c>
      <c r="E662" s="82" t="s">
        <v>42</v>
      </c>
      <c r="F662" s="82" t="s">
        <v>65</v>
      </c>
      <c r="G662" s="83">
        <v>132</v>
      </c>
      <c r="H662" s="83">
        <v>59</v>
      </c>
    </row>
    <row r="663" spans="1:8" x14ac:dyDescent="0.25">
      <c r="A663" s="75">
        <v>401</v>
      </c>
      <c r="B663" s="82" t="s">
        <v>599</v>
      </c>
      <c r="C663" s="82" t="s">
        <v>609</v>
      </c>
      <c r="D663" s="82" t="s">
        <v>308</v>
      </c>
      <c r="E663" s="82" t="s">
        <v>66</v>
      </c>
      <c r="F663" s="82" t="s">
        <v>45</v>
      </c>
      <c r="G663" s="83">
        <v>107</v>
      </c>
      <c r="H663" s="83">
        <v>59</v>
      </c>
    </row>
    <row r="664" spans="1:8" x14ac:dyDescent="0.25">
      <c r="A664" s="72">
        <v>406</v>
      </c>
      <c r="B664" s="73" t="s">
        <v>610</v>
      </c>
      <c r="C664" s="73" t="s">
        <v>1022</v>
      </c>
      <c r="D664" s="73" t="s">
        <v>264</v>
      </c>
      <c r="E664" s="73" t="s">
        <v>35</v>
      </c>
      <c r="F664" s="73" t="s">
        <v>35</v>
      </c>
      <c r="G664" s="74">
        <v>112</v>
      </c>
      <c r="H664" s="74">
        <v>74</v>
      </c>
    </row>
    <row r="665" spans="1:8" x14ac:dyDescent="0.25">
      <c r="A665" s="75">
        <v>403</v>
      </c>
      <c r="B665" s="82" t="s">
        <v>610</v>
      </c>
      <c r="C665" s="82" t="s">
        <v>510</v>
      </c>
      <c r="D665" s="82" t="s">
        <v>611</v>
      </c>
      <c r="E665" s="82" t="s">
        <v>35</v>
      </c>
      <c r="F665" s="82" t="s">
        <v>35</v>
      </c>
      <c r="G665" s="83">
        <v>113</v>
      </c>
      <c r="H665" s="83">
        <v>64</v>
      </c>
    </row>
    <row r="666" spans="1:8" x14ac:dyDescent="0.25">
      <c r="A666" s="72">
        <v>408</v>
      </c>
      <c r="B666" s="73" t="s">
        <v>614</v>
      </c>
      <c r="C666" s="73" t="s">
        <v>615</v>
      </c>
      <c r="D666" s="73" t="s">
        <v>616</v>
      </c>
      <c r="E666" s="73" t="s">
        <v>38</v>
      </c>
      <c r="F666" s="73" t="s">
        <v>41</v>
      </c>
      <c r="G666" s="74">
        <v>162</v>
      </c>
      <c r="H666" s="74">
        <v>69</v>
      </c>
    </row>
    <row r="667" spans="1:8" x14ac:dyDescent="0.25">
      <c r="A667" s="72">
        <v>408</v>
      </c>
      <c r="B667" s="73" t="s">
        <v>614</v>
      </c>
      <c r="C667" s="73" t="s">
        <v>615</v>
      </c>
      <c r="D667" s="73" t="s">
        <v>616</v>
      </c>
      <c r="E667" s="73" t="s">
        <v>42</v>
      </c>
      <c r="F667" s="73" t="s">
        <v>45</v>
      </c>
      <c r="G667" s="74">
        <v>282</v>
      </c>
      <c r="H667" s="74">
        <v>69</v>
      </c>
    </row>
    <row r="668" spans="1:8" x14ac:dyDescent="0.25">
      <c r="A668" s="75">
        <v>409</v>
      </c>
      <c r="B668" s="82" t="s">
        <v>614</v>
      </c>
      <c r="C668" s="82" t="s">
        <v>617</v>
      </c>
      <c r="D668" s="82" t="s">
        <v>618</v>
      </c>
      <c r="E668" s="82" t="s">
        <v>38</v>
      </c>
      <c r="F668" s="82" t="s">
        <v>41</v>
      </c>
      <c r="G668" s="83">
        <v>207</v>
      </c>
      <c r="H668" s="83">
        <v>79</v>
      </c>
    </row>
    <row r="669" spans="1:8" x14ac:dyDescent="0.25">
      <c r="A669" s="75">
        <v>409</v>
      </c>
      <c r="B669" s="82" t="s">
        <v>614</v>
      </c>
      <c r="C669" s="82" t="s">
        <v>617</v>
      </c>
      <c r="D669" s="82" t="s">
        <v>618</v>
      </c>
      <c r="E669" s="82" t="s">
        <v>42</v>
      </c>
      <c r="F669" s="82" t="s">
        <v>45</v>
      </c>
      <c r="G669" s="83">
        <v>384</v>
      </c>
      <c r="H669" s="83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Q681"/>
  <sheetViews>
    <sheetView windowProtection="1" topLeftCell="B100" workbookViewId="0">
      <selection activeCell="H57" sqref="H57"/>
    </sheetView>
  </sheetViews>
  <sheetFormatPr defaultRowHeight="13.2" x14ac:dyDescent="0.25"/>
  <cols>
    <col min="1" max="1" width="4" style="22" hidden="1" customWidth="1"/>
    <col min="2" max="2" width="10.109375" style="22" customWidth="1"/>
    <col min="3" max="3" width="28.44140625" style="22" customWidth="1"/>
    <col min="4" max="4" width="37.88671875" style="22" hidden="1" customWidth="1"/>
    <col min="5" max="6" width="16.44140625" style="22" hidden="1" customWidth="1"/>
    <col min="7" max="7" width="23.44140625" style="22" customWidth="1"/>
    <col min="8" max="8" width="15.109375" style="22" customWidth="1"/>
    <col min="9" max="9" width="14.33203125" style="22" bestFit="1" customWidth="1"/>
    <col min="10" max="13" width="9.109375" style="22"/>
    <col min="14" max="14" width="45.6640625" style="22" customWidth="1"/>
    <col min="15" max="17" width="9.109375" style="22"/>
    <col min="18" max="18" width="19.109375" style="22" customWidth="1"/>
    <col min="19" max="256" width="9.109375" style="22"/>
    <col min="257" max="257" width="0" style="22" hidden="1" customWidth="1"/>
    <col min="258" max="258" width="6.88671875" style="22" bestFit="1" customWidth="1"/>
    <col min="259" max="259" width="30" style="22" customWidth="1"/>
    <col min="260" max="260" width="29.5546875" style="22" customWidth="1"/>
    <col min="261" max="261" width="15.33203125" style="22" bestFit="1" customWidth="1"/>
    <col min="262" max="262" width="13.44140625" style="22" bestFit="1" customWidth="1"/>
    <col min="263" max="263" width="16.88671875" style="22" customWidth="1"/>
    <col min="264" max="264" width="10.44140625" style="22" customWidth="1"/>
    <col min="265" max="265" width="14.33203125" style="22" bestFit="1" customWidth="1"/>
    <col min="266" max="512" width="9.109375" style="22"/>
    <col min="513" max="513" width="0" style="22" hidden="1" customWidth="1"/>
    <col min="514" max="514" width="6.88671875" style="22" bestFit="1" customWidth="1"/>
    <col min="515" max="515" width="30" style="22" customWidth="1"/>
    <col min="516" max="516" width="29.5546875" style="22" customWidth="1"/>
    <col min="517" max="517" width="15.33203125" style="22" bestFit="1" customWidth="1"/>
    <col min="518" max="518" width="13.44140625" style="22" bestFit="1" customWidth="1"/>
    <col min="519" max="519" width="16.88671875" style="22" customWidth="1"/>
    <col min="520" max="520" width="10.44140625" style="22" customWidth="1"/>
    <col min="521" max="521" width="14.33203125" style="22" bestFit="1" customWidth="1"/>
    <col min="522" max="768" width="9.109375" style="22"/>
    <col min="769" max="769" width="0" style="22" hidden="1" customWidth="1"/>
    <col min="770" max="770" width="6.88671875" style="22" bestFit="1" customWidth="1"/>
    <col min="771" max="771" width="30" style="22" customWidth="1"/>
    <col min="772" max="772" width="29.5546875" style="22" customWidth="1"/>
    <col min="773" max="773" width="15.33203125" style="22" bestFit="1" customWidth="1"/>
    <col min="774" max="774" width="13.44140625" style="22" bestFit="1" customWidth="1"/>
    <col min="775" max="775" width="16.88671875" style="22" customWidth="1"/>
    <col min="776" max="776" width="10.44140625" style="22" customWidth="1"/>
    <col min="777" max="777" width="14.33203125" style="22" bestFit="1" customWidth="1"/>
    <col min="778" max="1024" width="9.109375" style="22"/>
    <col min="1025" max="1025" width="0" style="22" hidden="1" customWidth="1"/>
    <col min="1026" max="1026" width="6.88671875" style="22" bestFit="1" customWidth="1"/>
    <col min="1027" max="1027" width="30" style="22" customWidth="1"/>
    <col min="1028" max="1028" width="29.5546875" style="22" customWidth="1"/>
    <col min="1029" max="1029" width="15.33203125" style="22" bestFit="1" customWidth="1"/>
    <col min="1030" max="1030" width="13.44140625" style="22" bestFit="1" customWidth="1"/>
    <col min="1031" max="1031" width="16.88671875" style="22" customWidth="1"/>
    <col min="1032" max="1032" width="10.44140625" style="22" customWidth="1"/>
    <col min="1033" max="1033" width="14.33203125" style="22" bestFit="1" customWidth="1"/>
    <col min="1034" max="1280" width="9.109375" style="22"/>
    <col min="1281" max="1281" width="0" style="22" hidden="1" customWidth="1"/>
    <col min="1282" max="1282" width="6.88671875" style="22" bestFit="1" customWidth="1"/>
    <col min="1283" max="1283" width="30" style="22" customWidth="1"/>
    <col min="1284" max="1284" width="29.5546875" style="22" customWidth="1"/>
    <col min="1285" max="1285" width="15.33203125" style="22" bestFit="1" customWidth="1"/>
    <col min="1286" max="1286" width="13.44140625" style="22" bestFit="1" customWidth="1"/>
    <col min="1287" max="1287" width="16.88671875" style="22" customWidth="1"/>
    <col min="1288" max="1288" width="10.44140625" style="22" customWidth="1"/>
    <col min="1289" max="1289" width="14.33203125" style="22" bestFit="1" customWidth="1"/>
    <col min="1290" max="1536" width="9.109375" style="22"/>
    <col min="1537" max="1537" width="0" style="22" hidden="1" customWidth="1"/>
    <col min="1538" max="1538" width="6.88671875" style="22" bestFit="1" customWidth="1"/>
    <col min="1539" max="1539" width="30" style="22" customWidth="1"/>
    <col min="1540" max="1540" width="29.5546875" style="22" customWidth="1"/>
    <col min="1541" max="1541" width="15.33203125" style="22" bestFit="1" customWidth="1"/>
    <col min="1542" max="1542" width="13.44140625" style="22" bestFit="1" customWidth="1"/>
    <col min="1543" max="1543" width="16.88671875" style="22" customWidth="1"/>
    <col min="1544" max="1544" width="10.44140625" style="22" customWidth="1"/>
    <col min="1545" max="1545" width="14.33203125" style="22" bestFit="1" customWidth="1"/>
    <col min="1546" max="1792" width="9.109375" style="22"/>
    <col min="1793" max="1793" width="0" style="22" hidden="1" customWidth="1"/>
    <col min="1794" max="1794" width="6.88671875" style="22" bestFit="1" customWidth="1"/>
    <col min="1795" max="1795" width="30" style="22" customWidth="1"/>
    <col min="1796" max="1796" width="29.5546875" style="22" customWidth="1"/>
    <col min="1797" max="1797" width="15.33203125" style="22" bestFit="1" customWidth="1"/>
    <col min="1798" max="1798" width="13.44140625" style="22" bestFit="1" customWidth="1"/>
    <col min="1799" max="1799" width="16.88671875" style="22" customWidth="1"/>
    <col min="1800" max="1800" width="10.44140625" style="22" customWidth="1"/>
    <col min="1801" max="1801" width="14.33203125" style="22" bestFit="1" customWidth="1"/>
    <col min="1802" max="2048" width="9.109375" style="22"/>
    <col min="2049" max="2049" width="0" style="22" hidden="1" customWidth="1"/>
    <col min="2050" max="2050" width="6.88671875" style="22" bestFit="1" customWidth="1"/>
    <col min="2051" max="2051" width="30" style="22" customWidth="1"/>
    <col min="2052" max="2052" width="29.5546875" style="22" customWidth="1"/>
    <col min="2053" max="2053" width="15.33203125" style="22" bestFit="1" customWidth="1"/>
    <col min="2054" max="2054" width="13.44140625" style="22" bestFit="1" customWidth="1"/>
    <col min="2055" max="2055" width="16.88671875" style="22" customWidth="1"/>
    <col min="2056" max="2056" width="10.44140625" style="22" customWidth="1"/>
    <col min="2057" max="2057" width="14.33203125" style="22" bestFit="1" customWidth="1"/>
    <col min="2058" max="2304" width="9.109375" style="22"/>
    <col min="2305" max="2305" width="0" style="22" hidden="1" customWidth="1"/>
    <col min="2306" max="2306" width="6.88671875" style="22" bestFit="1" customWidth="1"/>
    <col min="2307" max="2307" width="30" style="22" customWidth="1"/>
    <col min="2308" max="2308" width="29.5546875" style="22" customWidth="1"/>
    <col min="2309" max="2309" width="15.33203125" style="22" bestFit="1" customWidth="1"/>
    <col min="2310" max="2310" width="13.44140625" style="22" bestFit="1" customWidth="1"/>
    <col min="2311" max="2311" width="16.88671875" style="22" customWidth="1"/>
    <col min="2312" max="2312" width="10.44140625" style="22" customWidth="1"/>
    <col min="2313" max="2313" width="14.33203125" style="22" bestFit="1" customWidth="1"/>
    <col min="2314" max="2560" width="9.109375" style="22"/>
    <col min="2561" max="2561" width="0" style="22" hidden="1" customWidth="1"/>
    <col min="2562" max="2562" width="6.88671875" style="22" bestFit="1" customWidth="1"/>
    <col min="2563" max="2563" width="30" style="22" customWidth="1"/>
    <col min="2564" max="2564" width="29.5546875" style="22" customWidth="1"/>
    <col min="2565" max="2565" width="15.33203125" style="22" bestFit="1" customWidth="1"/>
    <col min="2566" max="2566" width="13.44140625" style="22" bestFit="1" customWidth="1"/>
    <col min="2567" max="2567" width="16.88671875" style="22" customWidth="1"/>
    <col min="2568" max="2568" width="10.44140625" style="22" customWidth="1"/>
    <col min="2569" max="2569" width="14.33203125" style="22" bestFit="1" customWidth="1"/>
    <col min="2570" max="2816" width="9.109375" style="22"/>
    <col min="2817" max="2817" width="0" style="22" hidden="1" customWidth="1"/>
    <col min="2818" max="2818" width="6.88671875" style="22" bestFit="1" customWidth="1"/>
    <col min="2819" max="2819" width="30" style="22" customWidth="1"/>
    <col min="2820" max="2820" width="29.5546875" style="22" customWidth="1"/>
    <col min="2821" max="2821" width="15.33203125" style="22" bestFit="1" customWidth="1"/>
    <col min="2822" max="2822" width="13.44140625" style="22" bestFit="1" customWidth="1"/>
    <col min="2823" max="2823" width="16.88671875" style="22" customWidth="1"/>
    <col min="2824" max="2824" width="10.44140625" style="22" customWidth="1"/>
    <col min="2825" max="2825" width="14.33203125" style="22" bestFit="1" customWidth="1"/>
    <col min="2826" max="3072" width="9.109375" style="22"/>
    <col min="3073" max="3073" width="0" style="22" hidden="1" customWidth="1"/>
    <col min="3074" max="3074" width="6.88671875" style="22" bestFit="1" customWidth="1"/>
    <col min="3075" max="3075" width="30" style="22" customWidth="1"/>
    <col min="3076" max="3076" width="29.5546875" style="22" customWidth="1"/>
    <col min="3077" max="3077" width="15.33203125" style="22" bestFit="1" customWidth="1"/>
    <col min="3078" max="3078" width="13.44140625" style="22" bestFit="1" customWidth="1"/>
    <col min="3079" max="3079" width="16.88671875" style="22" customWidth="1"/>
    <col min="3080" max="3080" width="10.44140625" style="22" customWidth="1"/>
    <col min="3081" max="3081" width="14.33203125" style="22" bestFit="1" customWidth="1"/>
    <col min="3082" max="3328" width="9.109375" style="22"/>
    <col min="3329" max="3329" width="0" style="22" hidden="1" customWidth="1"/>
    <col min="3330" max="3330" width="6.88671875" style="22" bestFit="1" customWidth="1"/>
    <col min="3331" max="3331" width="30" style="22" customWidth="1"/>
    <col min="3332" max="3332" width="29.5546875" style="22" customWidth="1"/>
    <col min="3333" max="3333" width="15.33203125" style="22" bestFit="1" customWidth="1"/>
    <col min="3334" max="3334" width="13.44140625" style="22" bestFit="1" customWidth="1"/>
    <col min="3335" max="3335" width="16.88671875" style="22" customWidth="1"/>
    <col min="3336" max="3336" width="10.44140625" style="22" customWidth="1"/>
    <col min="3337" max="3337" width="14.33203125" style="22" bestFit="1" customWidth="1"/>
    <col min="3338" max="3584" width="9.109375" style="22"/>
    <col min="3585" max="3585" width="0" style="22" hidden="1" customWidth="1"/>
    <col min="3586" max="3586" width="6.88671875" style="22" bestFit="1" customWidth="1"/>
    <col min="3587" max="3587" width="30" style="22" customWidth="1"/>
    <col min="3588" max="3588" width="29.5546875" style="22" customWidth="1"/>
    <col min="3589" max="3589" width="15.33203125" style="22" bestFit="1" customWidth="1"/>
    <col min="3590" max="3590" width="13.44140625" style="22" bestFit="1" customWidth="1"/>
    <col min="3591" max="3591" width="16.88671875" style="22" customWidth="1"/>
    <col min="3592" max="3592" width="10.44140625" style="22" customWidth="1"/>
    <col min="3593" max="3593" width="14.33203125" style="22" bestFit="1" customWidth="1"/>
    <col min="3594" max="3840" width="9.109375" style="22"/>
    <col min="3841" max="3841" width="0" style="22" hidden="1" customWidth="1"/>
    <col min="3842" max="3842" width="6.88671875" style="22" bestFit="1" customWidth="1"/>
    <col min="3843" max="3843" width="30" style="22" customWidth="1"/>
    <col min="3844" max="3844" width="29.5546875" style="22" customWidth="1"/>
    <col min="3845" max="3845" width="15.33203125" style="22" bestFit="1" customWidth="1"/>
    <col min="3846" max="3846" width="13.44140625" style="22" bestFit="1" customWidth="1"/>
    <col min="3847" max="3847" width="16.88671875" style="22" customWidth="1"/>
    <col min="3848" max="3848" width="10.44140625" style="22" customWidth="1"/>
    <col min="3849" max="3849" width="14.33203125" style="22" bestFit="1" customWidth="1"/>
    <col min="3850" max="4096" width="9.109375" style="22"/>
    <col min="4097" max="4097" width="0" style="22" hidden="1" customWidth="1"/>
    <col min="4098" max="4098" width="6.88671875" style="22" bestFit="1" customWidth="1"/>
    <col min="4099" max="4099" width="30" style="22" customWidth="1"/>
    <col min="4100" max="4100" width="29.5546875" style="22" customWidth="1"/>
    <col min="4101" max="4101" width="15.33203125" style="22" bestFit="1" customWidth="1"/>
    <col min="4102" max="4102" width="13.44140625" style="22" bestFit="1" customWidth="1"/>
    <col min="4103" max="4103" width="16.88671875" style="22" customWidth="1"/>
    <col min="4104" max="4104" width="10.44140625" style="22" customWidth="1"/>
    <col min="4105" max="4105" width="14.33203125" style="22" bestFit="1" customWidth="1"/>
    <col min="4106" max="4352" width="9.109375" style="22"/>
    <col min="4353" max="4353" width="0" style="22" hidden="1" customWidth="1"/>
    <col min="4354" max="4354" width="6.88671875" style="22" bestFit="1" customWidth="1"/>
    <col min="4355" max="4355" width="30" style="22" customWidth="1"/>
    <col min="4356" max="4356" width="29.5546875" style="22" customWidth="1"/>
    <col min="4357" max="4357" width="15.33203125" style="22" bestFit="1" customWidth="1"/>
    <col min="4358" max="4358" width="13.44140625" style="22" bestFit="1" customWidth="1"/>
    <col min="4359" max="4359" width="16.88671875" style="22" customWidth="1"/>
    <col min="4360" max="4360" width="10.44140625" style="22" customWidth="1"/>
    <col min="4361" max="4361" width="14.33203125" style="22" bestFit="1" customWidth="1"/>
    <col min="4362" max="4608" width="9.109375" style="22"/>
    <col min="4609" max="4609" width="0" style="22" hidden="1" customWidth="1"/>
    <col min="4610" max="4610" width="6.88671875" style="22" bestFit="1" customWidth="1"/>
    <col min="4611" max="4611" width="30" style="22" customWidth="1"/>
    <col min="4612" max="4612" width="29.5546875" style="22" customWidth="1"/>
    <col min="4613" max="4613" width="15.33203125" style="22" bestFit="1" customWidth="1"/>
    <col min="4614" max="4614" width="13.44140625" style="22" bestFit="1" customWidth="1"/>
    <col min="4615" max="4615" width="16.88671875" style="22" customWidth="1"/>
    <col min="4616" max="4616" width="10.44140625" style="22" customWidth="1"/>
    <col min="4617" max="4617" width="14.33203125" style="22" bestFit="1" customWidth="1"/>
    <col min="4618" max="4864" width="9.109375" style="22"/>
    <col min="4865" max="4865" width="0" style="22" hidden="1" customWidth="1"/>
    <col min="4866" max="4866" width="6.88671875" style="22" bestFit="1" customWidth="1"/>
    <col min="4867" max="4867" width="30" style="22" customWidth="1"/>
    <col min="4868" max="4868" width="29.5546875" style="22" customWidth="1"/>
    <col min="4869" max="4869" width="15.33203125" style="22" bestFit="1" customWidth="1"/>
    <col min="4870" max="4870" width="13.44140625" style="22" bestFit="1" customWidth="1"/>
    <col min="4871" max="4871" width="16.88671875" style="22" customWidth="1"/>
    <col min="4872" max="4872" width="10.44140625" style="22" customWidth="1"/>
    <col min="4873" max="4873" width="14.33203125" style="22" bestFit="1" customWidth="1"/>
    <col min="4874" max="5120" width="9.109375" style="22"/>
    <col min="5121" max="5121" width="0" style="22" hidden="1" customWidth="1"/>
    <col min="5122" max="5122" width="6.88671875" style="22" bestFit="1" customWidth="1"/>
    <col min="5123" max="5123" width="30" style="22" customWidth="1"/>
    <col min="5124" max="5124" width="29.5546875" style="22" customWidth="1"/>
    <col min="5125" max="5125" width="15.33203125" style="22" bestFit="1" customWidth="1"/>
    <col min="5126" max="5126" width="13.44140625" style="22" bestFit="1" customWidth="1"/>
    <col min="5127" max="5127" width="16.88671875" style="22" customWidth="1"/>
    <col min="5128" max="5128" width="10.44140625" style="22" customWidth="1"/>
    <col min="5129" max="5129" width="14.33203125" style="22" bestFit="1" customWidth="1"/>
    <col min="5130" max="5376" width="9.109375" style="22"/>
    <col min="5377" max="5377" width="0" style="22" hidden="1" customWidth="1"/>
    <col min="5378" max="5378" width="6.88671875" style="22" bestFit="1" customWidth="1"/>
    <col min="5379" max="5379" width="30" style="22" customWidth="1"/>
    <col min="5380" max="5380" width="29.5546875" style="22" customWidth="1"/>
    <col min="5381" max="5381" width="15.33203125" style="22" bestFit="1" customWidth="1"/>
    <col min="5382" max="5382" width="13.44140625" style="22" bestFit="1" customWidth="1"/>
    <col min="5383" max="5383" width="16.88671875" style="22" customWidth="1"/>
    <col min="5384" max="5384" width="10.44140625" style="22" customWidth="1"/>
    <col min="5385" max="5385" width="14.33203125" style="22" bestFit="1" customWidth="1"/>
    <col min="5386" max="5632" width="9.109375" style="22"/>
    <col min="5633" max="5633" width="0" style="22" hidden="1" customWidth="1"/>
    <col min="5634" max="5634" width="6.88671875" style="22" bestFit="1" customWidth="1"/>
    <col min="5635" max="5635" width="30" style="22" customWidth="1"/>
    <col min="5636" max="5636" width="29.5546875" style="22" customWidth="1"/>
    <col min="5637" max="5637" width="15.33203125" style="22" bestFit="1" customWidth="1"/>
    <col min="5638" max="5638" width="13.44140625" style="22" bestFit="1" customWidth="1"/>
    <col min="5639" max="5639" width="16.88671875" style="22" customWidth="1"/>
    <col min="5640" max="5640" width="10.44140625" style="22" customWidth="1"/>
    <col min="5641" max="5641" width="14.33203125" style="22" bestFit="1" customWidth="1"/>
    <col min="5642" max="5888" width="9.109375" style="22"/>
    <col min="5889" max="5889" width="0" style="22" hidden="1" customWidth="1"/>
    <col min="5890" max="5890" width="6.88671875" style="22" bestFit="1" customWidth="1"/>
    <col min="5891" max="5891" width="30" style="22" customWidth="1"/>
    <col min="5892" max="5892" width="29.5546875" style="22" customWidth="1"/>
    <col min="5893" max="5893" width="15.33203125" style="22" bestFit="1" customWidth="1"/>
    <col min="5894" max="5894" width="13.44140625" style="22" bestFit="1" customWidth="1"/>
    <col min="5895" max="5895" width="16.88671875" style="22" customWidth="1"/>
    <col min="5896" max="5896" width="10.44140625" style="22" customWidth="1"/>
    <col min="5897" max="5897" width="14.33203125" style="22" bestFit="1" customWidth="1"/>
    <col min="5898" max="6144" width="9.109375" style="22"/>
    <col min="6145" max="6145" width="0" style="22" hidden="1" customWidth="1"/>
    <col min="6146" max="6146" width="6.88671875" style="22" bestFit="1" customWidth="1"/>
    <col min="6147" max="6147" width="30" style="22" customWidth="1"/>
    <col min="6148" max="6148" width="29.5546875" style="22" customWidth="1"/>
    <col min="6149" max="6149" width="15.33203125" style="22" bestFit="1" customWidth="1"/>
    <col min="6150" max="6150" width="13.44140625" style="22" bestFit="1" customWidth="1"/>
    <col min="6151" max="6151" width="16.88671875" style="22" customWidth="1"/>
    <col min="6152" max="6152" width="10.44140625" style="22" customWidth="1"/>
    <col min="6153" max="6153" width="14.33203125" style="22" bestFit="1" customWidth="1"/>
    <col min="6154" max="6400" width="9.109375" style="22"/>
    <col min="6401" max="6401" width="0" style="22" hidden="1" customWidth="1"/>
    <col min="6402" max="6402" width="6.88671875" style="22" bestFit="1" customWidth="1"/>
    <col min="6403" max="6403" width="30" style="22" customWidth="1"/>
    <col min="6404" max="6404" width="29.5546875" style="22" customWidth="1"/>
    <col min="6405" max="6405" width="15.33203125" style="22" bestFit="1" customWidth="1"/>
    <col min="6406" max="6406" width="13.44140625" style="22" bestFit="1" customWidth="1"/>
    <col min="6407" max="6407" width="16.88671875" style="22" customWidth="1"/>
    <col min="6408" max="6408" width="10.44140625" style="22" customWidth="1"/>
    <col min="6409" max="6409" width="14.33203125" style="22" bestFit="1" customWidth="1"/>
    <col min="6410" max="6656" width="9.109375" style="22"/>
    <col min="6657" max="6657" width="0" style="22" hidden="1" customWidth="1"/>
    <col min="6658" max="6658" width="6.88671875" style="22" bestFit="1" customWidth="1"/>
    <col min="6659" max="6659" width="30" style="22" customWidth="1"/>
    <col min="6660" max="6660" width="29.5546875" style="22" customWidth="1"/>
    <col min="6661" max="6661" width="15.33203125" style="22" bestFit="1" customWidth="1"/>
    <col min="6662" max="6662" width="13.44140625" style="22" bestFit="1" customWidth="1"/>
    <col min="6663" max="6663" width="16.88671875" style="22" customWidth="1"/>
    <col min="6664" max="6664" width="10.44140625" style="22" customWidth="1"/>
    <col min="6665" max="6665" width="14.33203125" style="22" bestFit="1" customWidth="1"/>
    <col min="6666" max="6912" width="9.109375" style="22"/>
    <col min="6913" max="6913" width="0" style="22" hidden="1" customWidth="1"/>
    <col min="6914" max="6914" width="6.88671875" style="22" bestFit="1" customWidth="1"/>
    <col min="6915" max="6915" width="30" style="22" customWidth="1"/>
    <col min="6916" max="6916" width="29.5546875" style="22" customWidth="1"/>
    <col min="6917" max="6917" width="15.33203125" style="22" bestFit="1" customWidth="1"/>
    <col min="6918" max="6918" width="13.44140625" style="22" bestFit="1" customWidth="1"/>
    <col min="6919" max="6919" width="16.88671875" style="22" customWidth="1"/>
    <col min="6920" max="6920" width="10.44140625" style="22" customWidth="1"/>
    <col min="6921" max="6921" width="14.33203125" style="22" bestFit="1" customWidth="1"/>
    <col min="6922" max="7168" width="9.109375" style="22"/>
    <col min="7169" max="7169" width="0" style="22" hidden="1" customWidth="1"/>
    <col min="7170" max="7170" width="6.88671875" style="22" bestFit="1" customWidth="1"/>
    <col min="7171" max="7171" width="30" style="22" customWidth="1"/>
    <col min="7172" max="7172" width="29.5546875" style="22" customWidth="1"/>
    <col min="7173" max="7173" width="15.33203125" style="22" bestFit="1" customWidth="1"/>
    <col min="7174" max="7174" width="13.44140625" style="22" bestFit="1" customWidth="1"/>
    <col min="7175" max="7175" width="16.88671875" style="22" customWidth="1"/>
    <col min="7176" max="7176" width="10.44140625" style="22" customWidth="1"/>
    <col min="7177" max="7177" width="14.33203125" style="22" bestFit="1" customWidth="1"/>
    <col min="7178" max="7424" width="9.109375" style="22"/>
    <col min="7425" max="7425" width="0" style="22" hidden="1" customWidth="1"/>
    <col min="7426" max="7426" width="6.88671875" style="22" bestFit="1" customWidth="1"/>
    <col min="7427" max="7427" width="30" style="22" customWidth="1"/>
    <col min="7428" max="7428" width="29.5546875" style="22" customWidth="1"/>
    <col min="7429" max="7429" width="15.33203125" style="22" bestFit="1" customWidth="1"/>
    <col min="7430" max="7430" width="13.44140625" style="22" bestFit="1" customWidth="1"/>
    <col min="7431" max="7431" width="16.88671875" style="22" customWidth="1"/>
    <col min="7432" max="7432" width="10.44140625" style="22" customWidth="1"/>
    <col min="7433" max="7433" width="14.33203125" style="22" bestFit="1" customWidth="1"/>
    <col min="7434" max="7680" width="9.109375" style="22"/>
    <col min="7681" max="7681" width="0" style="22" hidden="1" customWidth="1"/>
    <col min="7682" max="7682" width="6.88671875" style="22" bestFit="1" customWidth="1"/>
    <col min="7683" max="7683" width="30" style="22" customWidth="1"/>
    <col min="7684" max="7684" width="29.5546875" style="22" customWidth="1"/>
    <col min="7685" max="7685" width="15.33203125" style="22" bestFit="1" customWidth="1"/>
    <col min="7686" max="7686" width="13.44140625" style="22" bestFit="1" customWidth="1"/>
    <col min="7687" max="7687" width="16.88671875" style="22" customWidth="1"/>
    <col min="7688" max="7688" width="10.44140625" style="22" customWidth="1"/>
    <col min="7689" max="7689" width="14.33203125" style="22" bestFit="1" customWidth="1"/>
    <col min="7690" max="7936" width="9.109375" style="22"/>
    <col min="7937" max="7937" width="0" style="22" hidden="1" customWidth="1"/>
    <col min="7938" max="7938" width="6.88671875" style="22" bestFit="1" customWidth="1"/>
    <col min="7939" max="7939" width="30" style="22" customWidth="1"/>
    <col min="7940" max="7940" width="29.5546875" style="22" customWidth="1"/>
    <col min="7941" max="7941" width="15.33203125" style="22" bestFit="1" customWidth="1"/>
    <col min="7942" max="7942" width="13.44140625" style="22" bestFit="1" customWidth="1"/>
    <col min="7943" max="7943" width="16.88671875" style="22" customWidth="1"/>
    <col min="7944" max="7944" width="10.44140625" style="22" customWidth="1"/>
    <col min="7945" max="7945" width="14.33203125" style="22" bestFit="1" customWidth="1"/>
    <col min="7946" max="8192" width="9.109375" style="22"/>
    <col min="8193" max="8193" width="0" style="22" hidden="1" customWidth="1"/>
    <col min="8194" max="8194" width="6.88671875" style="22" bestFit="1" customWidth="1"/>
    <col min="8195" max="8195" width="30" style="22" customWidth="1"/>
    <col min="8196" max="8196" width="29.5546875" style="22" customWidth="1"/>
    <col min="8197" max="8197" width="15.33203125" style="22" bestFit="1" customWidth="1"/>
    <col min="8198" max="8198" width="13.44140625" style="22" bestFit="1" customWidth="1"/>
    <col min="8199" max="8199" width="16.88671875" style="22" customWidth="1"/>
    <col min="8200" max="8200" width="10.44140625" style="22" customWidth="1"/>
    <col min="8201" max="8201" width="14.33203125" style="22" bestFit="1" customWidth="1"/>
    <col min="8202" max="8448" width="9.109375" style="22"/>
    <col min="8449" max="8449" width="0" style="22" hidden="1" customWidth="1"/>
    <col min="8450" max="8450" width="6.88671875" style="22" bestFit="1" customWidth="1"/>
    <col min="8451" max="8451" width="30" style="22" customWidth="1"/>
    <col min="8452" max="8452" width="29.5546875" style="22" customWidth="1"/>
    <col min="8453" max="8453" width="15.33203125" style="22" bestFit="1" customWidth="1"/>
    <col min="8454" max="8454" width="13.44140625" style="22" bestFit="1" customWidth="1"/>
    <col min="8455" max="8455" width="16.88671875" style="22" customWidth="1"/>
    <col min="8456" max="8456" width="10.44140625" style="22" customWidth="1"/>
    <col min="8457" max="8457" width="14.33203125" style="22" bestFit="1" customWidth="1"/>
    <col min="8458" max="8704" width="9.109375" style="22"/>
    <col min="8705" max="8705" width="0" style="22" hidden="1" customWidth="1"/>
    <col min="8706" max="8706" width="6.88671875" style="22" bestFit="1" customWidth="1"/>
    <col min="8707" max="8707" width="30" style="22" customWidth="1"/>
    <col min="8708" max="8708" width="29.5546875" style="22" customWidth="1"/>
    <col min="8709" max="8709" width="15.33203125" style="22" bestFit="1" customWidth="1"/>
    <col min="8710" max="8710" width="13.44140625" style="22" bestFit="1" customWidth="1"/>
    <col min="8711" max="8711" width="16.88671875" style="22" customWidth="1"/>
    <col min="8712" max="8712" width="10.44140625" style="22" customWidth="1"/>
    <col min="8713" max="8713" width="14.33203125" style="22" bestFit="1" customWidth="1"/>
    <col min="8714" max="8960" width="9.109375" style="22"/>
    <col min="8961" max="8961" width="0" style="22" hidden="1" customWidth="1"/>
    <col min="8962" max="8962" width="6.88671875" style="22" bestFit="1" customWidth="1"/>
    <col min="8963" max="8963" width="30" style="22" customWidth="1"/>
    <col min="8964" max="8964" width="29.5546875" style="22" customWidth="1"/>
    <col min="8965" max="8965" width="15.33203125" style="22" bestFit="1" customWidth="1"/>
    <col min="8966" max="8966" width="13.44140625" style="22" bestFit="1" customWidth="1"/>
    <col min="8967" max="8967" width="16.88671875" style="22" customWidth="1"/>
    <col min="8968" max="8968" width="10.44140625" style="22" customWidth="1"/>
    <col min="8969" max="8969" width="14.33203125" style="22" bestFit="1" customWidth="1"/>
    <col min="8970" max="9216" width="9.109375" style="22"/>
    <col min="9217" max="9217" width="0" style="22" hidden="1" customWidth="1"/>
    <col min="9218" max="9218" width="6.88671875" style="22" bestFit="1" customWidth="1"/>
    <col min="9219" max="9219" width="30" style="22" customWidth="1"/>
    <col min="9220" max="9220" width="29.5546875" style="22" customWidth="1"/>
    <col min="9221" max="9221" width="15.33203125" style="22" bestFit="1" customWidth="1"/>
    <col min="9222" max="9222" width="13.44140625" style="22" bestFit="1" customWidth="1"/>
    <col min="9223" max="9223" width="16.88671875" style="22" customWidth="1"/>
    <col min="9224" max="9224" width="10.44140625" style="22" customWidth="1"/>
    <col min="9225" max="9225" width="14.33203125" style="22" bestFit="1" customWidth="1"/>
    <col min="9226" max="9472" width="9.109375" style="22"/>
    <col min="9473" max="9473" width="0" style="22" hidden="1" customWidth="1"/>
    <col min="9474" max="9474" width="6.88671875" style="22" bestFit="1" customWidth="1"/>
    <col min="9475" max="9475" width="30" style="22" customWidth="1"/>
    <col min="9476" max="9476" width="29.5546875" style="22" customWidth="1"/>
    <col min="9477" max="9477" width="15.33203125" style="22" bestFit="1" customWidth="1"/>
    <col min="9478" max="9478" width="13.44140625" style="22" bestFit="1" customWidth="1"/>
    <col min="9479" max="9479" width="16.88671875" style="22" customWidth="1"/>
    <col min="9480" max="9480" width="10.44140625" style="22" customWidth="1"/>
    <col min="9481" max="9481" width="14.33203125" style="22" bestFit="1" customWidth="1"/>
    <col min="9482" max="9728" width="9.109375" style="22"/>
    <col min="9729" max="9729" width="0" style="22" hidden="1" customWidth="1"/>
    <col min="9730" max="9730" width="6.88671875" style="22" bestFit="1" customWidth="1"/>
    <col min="9731" max="9731" width="30" style="22" customWidth="1"/>
    <col min="9732" max="9732" width="29.5546875" style="22" customWidth="1"/>
    <col min="9733" max="9733" width="15.33203125" style="22" bestFit="1" customWidth="1"/>
    <col min="9734" max="9734" width="13.44140625" style="22" bestFit="1" customWidth="1"/>
    <col min="9735" max="9735" width="16.88671875" style="22" customWidth="1"/>
    <col min="9736" max="9736" width="10.44140625" style="22" customWidth="1"/>
    <col min="9737" max="9737" width="14.33203125" style="22" bestFit="1" customWidth="1"/>
    <col min="9738" max="9984" width="9.109375" style="22"/>
    <col min="9985" max="9985" width="0" style="22" hidden="1" customWidth="1"/>
    <col min="9986" max="9986" width="6.88671875" style="22" bestFit="1" customWidth="1"/>
    <col min="9987" max="9987" width="30" style="22" customWidth="1"/>
    <col min="9988" max="9988" width="29.5546875" style="22" customWidth="1"/>
    <col min="9989" max="9989" width="15.33203125" style="22" bestFit="1" customWidth="1"/>
    <col min="9990" max="9990" width="13.44140625" style="22" bestFit="1" customWidth="1"/>
    <col min="9991" max="9991" width="16.88671875" style="22" customWidth="1"/>
    <col min="9992" max="9992" width="10.44140625" style="22" customWidth="1"/>
    <col min="9993" max="9993" width="14.33203125" style="22" bestFit="1" customWidth="1"/>
    <col min="9994" max="10240" width="9.109375" style="22"/>
    <col min="10241" max="10241" width="0" style="22" hidden="1" customWidth="1"/>
    <col min="10242" max="10242" width="6.88671875" style="22" bestFit="1" customWidth="1"/>
    <col min="10243" max="10243" width="30" style="22" customWidth="1"/>
    <col min="10244" max="10244" width="29.5546875" style="22" customWidth="1"/>
    <col min="10245" max="10245" width="15.33203125" style="22" bestFit="1" customWidth="1"/>
    <col min="10246" max="10246" width="13.44140625" style="22" bestFit="1" customWidth="1"/>
    <col min="10247" max="10247" width="16.88671875" style="22" customWidth="1"/>
    <col min="10248" max="10248" width="10.44140625" style="22" customWidth="1"/>
    <col min="10249" max="10249" width="14.33203125" style="22" bestFit="1" customWidth="1"/>
    <col min="10250" max="10496" width="9.109375" style="22"/>
    <col min="10497" max="10497" width="0" style="22" hidden="1" customWidth="1"/>
    <col min="10498" max="10498" width="6.88671875" style="22" bestFit="1" customWidth="1"/>
    <col min="10499" max="10499" width="30" style="22" customWidth="1"/>
    <col min="10500" max="10500" width="29.5546875" style="22" customWidth="1"/>
    <col min="10501" max="10501" width="15.33203125" style="22" bestFit="1" customWidth="1"/>
    <col min="10502" max="10502" width="13.44140625" style="22" bestFit="1" customWidth="1"/>
    <col min="10503" max="10503" width="16.88671875" style="22" customWidth="1"/>
    <col min="10504" max="10504" width="10.44140625" style="22" customWidth="1"/>
    <col min="10505" max="10505" width="14.33203125" style="22" bestFit="1" customWidth="1"/>
    <col min="10506" max="10752" width="9.109375" style="22"/>
    <col min="10753" max="10753" width="0" style="22" hidden="1" customWidth="1"/>
    <col min="10754" max="10754" width="6.88671875" style="22" bestFit="1" customWidth="1"/>
    <col min="10755" max="10755" width="30" style="22" customWidth="1"/>
    <col min="10756" max="10756" width="29.5546875" style="22" customWidth="1"/>
    <col min="10757" max="10757" width="15.33203125" style="22" bestFit="1" customWidth="1"/>
    <col min="10758" max="10758" width="13.44140625" style="22" bestFit="1" customWidth="1"/>
    <col min="10759" max="10759" width="16.88671875" style="22" customWidth="1"/>
    <col min="10760" max="10760" width="10.44140625" style="22" customWidth="1"/>
    <col min="10761" max="10761" width="14.33203125" style="22" bestFit="1" customWidth="1"/>
    <col min="10762" max="11008" width="9.109375" style="22"/>
    <col min="11009" max="11009" width="0" style="22" hidden="1" customWidth="1"/>
    <col min="11010" max="11010" width="6.88671875" style="22" bestFit="1" customWidth="1"/>
    <col min="11011" max="11011" width="30" style="22" customWidth="1"/>
    <col min="11012" max="11012" width="29.5546875" style="22" customWidth="1"/>
    <col min="11013" max="11013" width="15.33203125" style="22" bestFit="1" customWidth="1"/>
    <col min="11014" max="11014" width="13.44140625" style="22" bestFit="1" customWidth="1"/>
    <col min="11015" max="11015" width="16.88671875" style="22" customWidth="1"/>
    <col min="11016" max="11016" width="10.44140625" style="22" customWidth="1"/>
    <col min="11017" max="11017" width="14.33203125" style="22" bestFit="1" customWidth="1"/>
    <col min="11018" max="11264" width="9.109375" style="22"/>
    <col min="11265" max="11265" width="0" style="22" hidden="1" customWidth="1"/>
    <col min="11266" max="11266" width="6.88671875" style="22" bestFit="1" customWidth="1"/>
    <col min="11267" max="11267" width="30" style="22" customWidth="1"/>
    <col min="11268" max="11268" width="29.5546875" style="22" customWidth="1"/>
    <col min="11269" max="11269" width="15.33203125" style="22" bestFit="1" customWidth="1"/>
    <col min="11270" max="11270" width="13.44140625" style="22" bestFit="1" customWidth="1"/>
    <col min="11271" max="11271" width="16.88671875" style="22" customWidth="1"/>
    <col min="11272" max="11272" width="10.44140625" style="22" customWidth="1"/>
    <col min="11273" max="11273" width="14.33203125" style="22" bestFit="1" customWidth="1"/>
    <col min="11274" max="11520" width="9.109375" style="22"/>
    <col min="11521" max="11521" width="0" style="22" hidden="1" customWidth="1"/>
    <col min="11522" max="11522" width="6.88671875" style="22" bestFit="1" customWidth="1"/>
    <col min="11523" max="11523" width="30" style="22" customWidth="1"/>
    <col min="11524" max="11524" width="29.5546875" style="22" customWidth="1"/>
    <col min="11525" max="11525" width="15.33203125" style="22" bestFit="1" customWidth="1"/>
    <col min="11526" max="11526" width="13.44140625" style="22" bestFit="1" customWidth="1"/>
    <col min="11527" max="11527" width="16.88671875" style="22" customWidth="1"/>
    <col min="11528" max="11528" width="10.44140625" style="22" customWidth="1"/>
    <col min="11529" max="11529" width="14.33203125" style="22" bestFit="1" customWidth="1"/>
    <col min="11530" max="11776" width="9.109375" style="22"/>
    <col min="11777" max="11777" width="0" style="22" hidden="1" customWidth="1"/>
    <col min="11778" max="11778" width="6.88671875" style="22" bestFit="1" customWidth="1"/>
    <col min="11779" max="11779" width="30" style="22" customWidth="1"/>
    <col min="11780" max="11780" width="29.5546875" style="22" customWidth="1"/>
    <col min="11781" max="11781" width="15.33203125" style="22" bestFit="1" customWidth="1"/>
    <col min="11782" max="11782" width="13.44140625" style="22" bestFit="1" customWidth="1"/>
    <col min="11783" max="11783" width="16.88671875" style="22" customWidth="1"/>
    <col min="11784" max="11784" width="10.44140625" style="22" customWidth="1"/>
    <col min="11785" max="11785" width="14.33203125" style="22" bestFit="1" customWidth="1"/>
    <col min="11786" max="12032" width="9.109375" style="22"/>
    <col min="12033" max="12033" width="0" style="22" hidden="1" customWidth="1"/>
    <col min="12034" max="12034" width="6.88671875" style="22" bestFit="1" customWidth="1"/>
    <col min="12035" max="12035" width="30" style="22" customWidth="1"/>
    <col min="12036" max="12036" width="29.5546875" style="22" customWidth="1"/>
    <col min="12037" max="12037" width="15.33203125" style="22" bestFit="1" customWidth="1"/>
    <col min="12038" max="12038" width="13.44140625" style="22" bestFit="1" customWidth="1"/>
    <col min="12039" max="12039" width="16.88671875" style="22" customWidth="1"/>
    <col min="12040" max="12040" width="10.44140625" style="22" customWidth="1"/>
    <col min="12041" max="12041" width="14.33203125" style="22" bestFit="1" customWidth="1"/>
    <col min="12042" max="12288" width="9.109375" style="22"/>
    <col min="12289" max="12289" width="0" style="22" hidden="1" customWidth="1"/>
    <col min="12290" max="12290" width="6.88671875" style="22" bestFit="1" customWidth="1"/>
    <col min="12291" max="12291" width="30" style="22" customWidth="1"/>
    <col min="12292" max="12292" width="29.5546875" style="22" customWidth="1"/>
    <col min="12293" max="12293" width="15.33203125" style="22" bestFit="1" customWidth="1"/>
    <col min="12294" max="12294" width="13.44140625" style="22" bestFit="1" customWidth="1"/>
    <col min="12295" max="12295" width="16.88671875" style="22" customWidth="1"/>
    <col min="12296" max="12296" width="10.44140625" style="22" customWidth="1"/>
    <col min="12297" max="12297" width="14.33203125" style="22" bestFit="1" customWidth="1"/>
    <col min="12298" max="12544" width="9.109375" style="22"/>
    <col min="12545" max="12545" width="0" style="22" hidden="1" customWidth="1"/>
    <col min="12546" max="12546" width="6.88671875" style="22" bestFit="1" customWidth="1"/>
    <col min="12547" max="12547" width="30" style="22" customWidth="1"/>
    <col min="12548" max="12548" width="29.5546875" style="22" customWidth="1"/>
    <col min="12549" max="12549" width="15.33203125" style="22" bestFit="1" customWidth="1"/>
    <col min="12550" max="12550" width="13.44140625" style="22" bestFit="1" customWidth="1"/>
    <col min="12551" max="12551" width="16.88671875" style="22" customWidth="1"/>
    <col min="12552" max="12552" width="10.44140625" style="22" customWidth="1"/>
    <col min="12553" max="12553" width="14.33203125" style="22" bestFit="1" customWidth="1"/>
    <col min="12554" max="12800" width="9.109375" style="22"/>
    <col min="12801" max="12801" width="0" style="22" hidden="1" customWidth="1"/>
    <col min="12802" max="12802" width="6.88671875" style="22" bestFit="1" customWidth="1"/>
    <col min="12803" max="12803" width="30" style="22" customWidth="1"/>
    <col min="12804" max="12804" width="29.5546875" style="22" customWidth="1"/>
    <col min="12805" max="12805" width="15.33203125" style="22" bestFit="1" customWidth="1"/>
    <col min="12806" max="12806" width="13.44140625" style="22" bestFit="1" customWidth="1"/>
    <col min="12807" max="12807" width="16.88671875" style="22" customWidth="1"/>
    <col min="12808" max="12808" width="10.44140625" style="22" customWidth="1"/>
    <col min="12809" max="12809" width="14.33203125" style="22" bestFit="1" customWidth="1"/>
    <col min="12810" max="13056" width="9.109375" style="22"/>
    <col min="13057" max="13057" width="0" style="22" hidden="1" customWidth="1"/>
    <col min="13058" max="13058" width="6.88671875" style="22" bestFit="1" customWidth="1"/>
    <col min="13059" max="13059" width="30" style="22" customWidth="1"/>
    <col min="13060" max="13060" width="29.5546875" style="22" customWidth="1"/>
    <col min="13061" max="13061" width="15.33203125" style="22" bestFit="1" customWidth="1"/>
    <col min="13062" max="13062" width="13.44140625" style="22" bestFit="1" customWidth="1"/>
    <col min="13063" max="13063" width="16.88671875" style="22" customWidth="1"/>
    <col min="13064" max="13064" width="10.44140625" style="22" customWidth="1"/>
    <col min="13065" max="13065" width="14.33203125" style="22" bestFit="1" customWidth="1"/>
    <col min="13066" max="13312" width="9.109375" style="22"/>
    <col min="13313" max="13313" width="0" style="22" hidden="1" customWidth="1"/>
    <col min="13314" max="13314" width="6.88671875" style="22" bestFit="1" customWidth="1"/>
    <col min="13315" max="13315" width="30" style="22" customWidth="1"/>
    <col min="13316" max="13316" width="29.5546875" style="22" customWidth="1"/>
    <col min="13317" max="13317" width="15.33203125" style="22" bestFit="1" customWidth="1"/>
    <col min="13318" max="13318" width="13.44140625" style="22" bestFit="1" customWidth="1"/>
    <col min="13319" max="13319" width="16.88671875" style="22" customWidth="1"/>
    <col min="13320" max="13320" width="10.44140625" style="22" customWidth="1"/>
    <col min="13321" max="13321" width="14.33203125" style="22" bestFit="1" customWidth="1"/>
    <col min="13322" max="13568" width="9.109375" style="22"/>
    <col min="13569" max="13569" width="0" style="22" hidden="1" customWidth="1"/>
    <col min="13570" max="13570" width="6.88671875" style="22" bestFit="1" customWidth="1"/>
    <col min="13571" max="13571" width="30" style="22" customWidth="1"/>
    <col min="13572" max="13572" width="29.5546875" style="22" customWidth="1"/>
    <col min="13573" max="13573" width="15.33203125" style="22" bestFit="1" customWidth="1"/>
    <col min="13574" max="13574" width="13.44140625" style="22" bestFit="1" customWidth="1"/>
    <col min="13575" max="13575" width="16.88671875" style="22" customWidth="1"/>
    <col min="13576" max="13576" width="10.44140625" style="22" customWidth="1"/>
    <col min="13577" max="13577" width="14.33203125" style="22" bestFit="1" customWidth="1"/>
    <col min="13578" max="13824" width="9.109375" style="22"/>
    <col min="13825" max="13825" width="0" style="22" hidden="1" customWidth="1"/>
    <col min="13826" max="13826" width="6.88671875" style="22" bestFit="1" customWidth="1"/>
    <col min="13827" max="13827" width="30" style="22" customWidth="1"/>
    <col min="13828" max="13828" width="29.5546875" style="22" customWidth="1"/>
    <col min="13829" max="13829" width="15.33203125" style="22" bestFit="1" customWidth="1"/>
    <col min="13830" max="13830" width="13.44140625" style="22" bestFit="1" customWidth="1"/>
    <col min="13831" max="13831" width="16.88671875" style="22" customWidth="1"/>
    <col min="13832" max="13832" width="10.44140625" style="22" customWidth="1"/>
    <col min="13833" max="13833" width="14.33203125" style="22" bestFit="1" customWidth="1"/>
    <col min="13834" max="14080" width="9.109375" style="22"/>
    <col min="14081" max="14081" width="0" style="22" hidden="1" customWidth="1"/>
    <col min="14082" max="14082" width="6.88671875" style="22" bestFit="1" customWidth="1"/>
    <col min="14083" max="14083" width="30" style="22" customWidth="1"/>
    <col min="14084" max="14084" width="29.5546875" style="22" customWidth="1"/>
    <col min="14085" max="14085" width="15.33203125" style="22" bestFit="1" customWidth="1"/>
    <col min="14086" max="14086" width="13.44140625" style="22" bestFit="1" customWidth="1"/>
    <col min="14087" max="14087" width="16.88671875" style="22" customWidth="1"/>
    <col min="14088" max="14088" width="10.44140625" style="22" customWidth="1"/>
    <col min="14089" max="14089" width="14.33203125" style="22" bestFit="1" customWidth="1"/>
    <col min="14090" max="14336" width="9.109375" style="22"/>
    <col min="14337" max="14337" width="0" style="22" hidden="1" customWidth="1"/>
    <col min="14338" max="14338" width="6.88671875" style="22" bestFit="1" customWidth="1"/>
    <col min="14339" max="14339" width="30" style="22" customWidth="1"/>
    <col min="14340" max="14340" width="29.5546875" style="22" customWidth="1"/>
    <col min="14341" max="14341" width="15.33203125" style="22" bestFit="1" customWidth="1"/>
    <col min="14342" max="14342" width="13.44140625" style="22" bestFit="1" customWidth="1"/>
    <col min="14343" max="14343" width="16.88671875" style="22" customWidth="1"/>
    <col min="14344" max="14344" width="10.44140625" style="22" customWidth="1"/>
    <col min="14345" max="14345" width="14.33203125" style="22" bestFit="1" customWidth="1"/>
    <col min="14346" max="14592" width="9.109375" style="22"/>
    <col min="14593" max="14593" width="0" style="22" hidden="1" customWidth="1"/>
    <col min="14594" max="14594" width="6.88671875" style="22" bestFit="1" customWidth="1"/>
    <col min="14595" max="14595" width="30" style="22" customWidth="1"/>
    <col min="14596" max="14596" width="29.5546875" style="22" customWidth="1"/>
    <col min="14597" max="14597" width="15.33203125" style="22" bestFit="1" customWidth="1"/>
    <col min="14598" max="14598" width="13.44140625" style="22" bestFit="1" customWidth="1"/>
    <col min="14599" max="14599" width="16.88671875" style="22" customWidth="1"/>
    <col min="14600" max="14600" width="10.44140625" style="22" customWidth="1"/>
    <col min="14601" max="14601" width="14.33203125" style="22" bestFit="1" customWidth="1"/>
    <col min="14602" max="14848" width="9.109375" style="22"/>
    <col min="14849" max="14849" width="0" style="22" hidden="1" customWidth="1"/>
    <col min="14850" max="14850" width="6.88671875" style="22" bestFit="1" customWidth="1"/>
    <col min="14851" max="14851" width="30" style="22" customWidth="1"/>
    <col min="14852" max="14852" width="29.5546875" style="22" customWidth="1"/>
    <col min="14853" max="14853" width="15.33203125" style="22" bestFit="1" customWidth="1"/>
    <col min="14854" max="14854" width="13.44140625" style="22" bestFit="1" customWidth="1"/>
    <col min="14855" max="14855" width="16.88671875" style="22" customWidth="1"/>
    <col min="14856" max="14856" width="10.44140625" style="22" customWidth="1"/>
    <col min="14857" max="14857" width="14.33203125" style="22" bestFit="1" customWidth="1"/>
    <col min="14858" max="15104" width="9.109375" style="22"/>
    <col min="15105" max="15105" width="0" style="22" hidden="1" customWidth="1"/>
    <col min="15106" max="15106" width="6.88671875" style="22" bestFit="1" customWidth="1"/>
    <col min="15107" max="15107" width="30" style="22" customWidth="1"/>
    <col min="15108" max="15108" width="29.5546875" style="22" customWidth="1"/>
    <col min="15109" max="15109" width="15.33203125" style="22" bestFit="1" customWidth="1"/>
    <col min="15110" max="15110" width="13.44140625" style="22" bestFit="1" customWidth="1"/>
    <col min="15111" max="15111" width="16.88671875" style="22" customWidth="1"/>
    <col min="15112" max="15112" width="10.44140625" style="22" customWidth="1"/>
    <col min="15113" max="15113" width="14.33203125" style="22" bestFit="1" customWidth="1"/>
    <col min="15114" max="15360" width="9.109375" style="22"/>
    <col min="15361" max="15361" width="0" style="22" hidden="1" customWidth="1"/>
    <col min="15362" max="15362" width="6.88671875" style="22" bestFit="1" customWidth="1"/>
    <col min="15363" max="15363" width="30" style="22" customWidth="1"/>
    <col min="15364" max="15364" width="29.5546875" style="22" customWidth="1"/>
    <col min="15365" max="15365" width="15.33203125" style="22" bestFit="1" customWidth="1"/>
    <col min="15366" max="15366" width="13.44140625" style="22" bestFit="1" customWidth="1"/>
    <col min="15367" max="15367" width="16.88671875" style="22" customWidth="1"/>
    <col min="15368" max="15368" width="10.44140625" style="22" customWidth="1"/>
    <col min="15369" max="15369" width="14.33203125" style="22" bestFit="1" customWidth="1"/>
    <col min="15370" max="15616" width="9.109375" style="22"/>
    <col min="15617" max="15617" width="0" style="22" hidden="1" customWidth="1"/>
    <col min="15618" max="15618" width="6.88671875" style="22" bestFit="1" customWidth="1"/>
    <col min="15619" max="15619" width="30" style="22" customWidth="1"/>
    <col min="15620" max="15620" width="29.5546875" style="22" customWidth="1"/>
    <col min="15621" max="15621" width="15.33203125" style="22" bestFit="1" customWidth="1"/>
    <col min="15622" max="15622" width="13.44140625" style="22" bestFit="1" customWidth="1"/>
    <col min="15623" max="15623" width="16.88671875" style="22" customWidth="1"/>
    <col min="15624" max="15624" width="10.44140625" style="22" customWidth="1"/>
    <col min="15625" max="15625" width="14.33203125" style="22" bestFit="1" customWidth="1"/>
    <col min="15626" max="15872" width="9.109375" style="22"/>
    <col min="15873" max="15873" width="0" style="22" hidden="1" customWidth="1"/>
    <col min="15874" max="15874" width="6.88671875" style="22" bestFit="1" customWidth="1"/>
    <col min="15875" max="15875" width="30" style="22" customWidth="1"/>
    <col min="15876" max="15876" width="29.5546875" style="22" customWidth="1"/>
    <col min="15877" max="15877" width="15.33203125" style="22" bestFit="1" customWidth="1"/>
    <col min="15878" max="15878" width="13.44140625" style="22" bestFit="1" customWidth="1"/>
    <col min="15879" max="15879" width="16.88671875" style="22" customWidth="1"/>
    <col min="15880" max="15880" width="10.44140625" style="22" customWidth="1"/>
    <col min="15881" max="15881" width="14.33203125" style="22" bestFit="1" customWidth="1"/>
    <col min="15882" max="16128" width="9.109375" style="22"/>
    <col min="16129" max="16129" width="0" style="22" hidden="1" customWidth="1"/>
    <col min="16130" max="16130" width="6.88671875" style="22" bestFit="1" customWidth="1"/>
    <col min="16131" max="16131" width="30" style="22" customWidth="1"/>
    <col min="16132" max="16132" width="29.5546875" style="22" customWidth="1"/>
    <col min="16133" max="16133" width="15.33203125" style="22" bestFit="1" customWidth="1"/>
    <col min="16134" max="16134" width="13.44140625" style="22" bestFit="1" customWidth="1"/>
    <col min="16135" max="16135" width="16.88671875" style="22" customWidth="1"/>
    <col min="16136" max="16136" width="10.44140625" style="22" customWidth="1"/>
    <col min="16137" max="16137" width="14.33203125" style="22" bestFit="1" customWidth="1"/>
    <col min="16138" max="16384" width="9.109375" style="22"/>
  </cols>
  <sheetData>
    <row r="1" spans="1:17" ht="17.399999999999999" x14ac:dyDescent="0.3">
      <c r="B1" s="29" t="s">
        <v>621</v>
      </c>
      <c r="C1" s="23"/>
      <c r="D1" s="23"/>
    </row>
    <row r="3" spans="1:17" ht="15.6" x14ac:dyDescent="0.3">
      <c r="B3" s="69" t="s">
        <v>1018</v>
      </c>
    </row>
    <row r="4" spans="1:17" s="88" customFormat="1" ht="15.6" x14ac:dyDescent="0.25">
      <c r="B4" s="81" t="s">
        <v>27</v>
      </c>
      <c r="C4" s="81" t="s">
        <v>28</v>
      </c>
      <c r="D4" s="81" t="s">
        <v>29</v>
      </c>
      <c r="E4" s="81" t="s">
        <v>30</v>
      </c>
      <c r="F4" s="81" t="s">
        <v>31</v>
      </c>
      <c r="G4" s="81" t="s">
        <v>1019</v>
      </c>
      <c r="H4" s="81" t="s">
        <v>1020</v>
      </c>
    </row>
    <row r="5" spans="1:17" ht="25.5" customHeight="1" x14ac:dyDescent="0.25">
      <c r="A5" s="22" t="s">
        <v>26</v>
      </c>
      <c r="B5" s="78"/>
      <c r="C5" s="71" t="s">
        <v>32</v>
      </c>
      <c r="D5" s="78"/>
      <c r="E5" s="78"/>
      <c r="F5" s="78"/>
      <c r="G5" s="79">
        <v>96</v>
      </c>
      <c r="H5" s="79">
        <v>59</v>
      </c>
      <c r="M5" s="24" t="s">
        <v>33</v>
      </c>
      <c r="N5" s="33" t="s">
        <v>21</v>
      </c>
    </row>
    <row r="6" spans="1:17" ht="25.5" customHeight="1" x14ac:dyDescent="0.25">
      <c r="B6" s="73" t="s">
        <v>33</v>
      </c>
      <c r="C6" s="73" t="s">
        <v>34</v>
      </c>
      <c r="D6" s="73" t="s">
        <v>264</v>
      </c>
      <c r="E6" s="73" t="s">
        <v>35</v>
      </c>
      <c r="F6" s="73" t="s">
        <v>35</v>
      </c>
      <c r="G6" s="74">
        <v>113</v>
      </c>
      <c r="H6" s="74">
        <v>69</v>
      </c>
      <c r="M6" s="24" t="s">
        <v>33</v>
      </c>
      <c r="N6" s="32" t="s">
        <v>783</v>
      </c>
      <c r="O6" s="22">
        <v>69</v>
      </c>
      <c r="Q6" s="22">
        <v>3</v>
      </c>
    </row>
    <row r="7" spans="1:17" ht="25.5" customHeight="1" x14ac:dyDescent="0.25">
      <c r="A7" s="22">
        <v>1</v>
      </c>
      <c r="B7" s="84" t="s">
        <v>33</v>
      </c>
      <c r="C7" s="84" t="s">
        <v>36</v>
      </c>
      <c r="D7" s="84" t="s">
        <v>37</v>
      </c>
      <c r="E7" s="84" t="s">
        <v>38</v>
      </c>
      <c r="F7" s="84" t="s">
        <v>39</v>
      </c>
      <c r="G7" s="85">
        <v>111</v>
      </c>
      <c r="H7" s="85">
        <v>69</v>
      </c>
      <c r="M7" s="24" t="s">
        <v>33</v>
      </c>
      <c r="N7" s="32" t="s">
        <v>730</v>
      </c>
      <c r="O7" s="22">
        <v>69</v>
      </c>
      <c r="Q7" s="22">
        <v>3</v>
      </c>
    </row>
    <row r="8" spans="1:17" ht="25.5" customHeight="1" x14ac:dyDescent="0.25">
      <c r="A8" s="22">
        <v>2</v>
      </c>
      <c r="B8" s="84" t="s">
        <v>33</v>
      </c>
      <c r="C8" s="84" t="s">
        <v>36</v>
      </c>
      <c r="D8" s="84" t="s">
        <v>37</v>
      </c>
      <c r="E8" s="84" t="s">
        <v>40</v>
      </c>
      <c r="F8" s="84" t="s">
        <v>41</v>
      </c>
      <c r="G8" s="85">
        <v>136</v>
      </c>
      <c r="H8" s="85">
        <v>69</v>
      </c>
      <c r="M8" s="24" t="s">
        <v>49</v>
      </c>
      <c r="N8" s="32" t="s">
        <v>781</v>
      </c>
      <c r="O8" s="22">
        <v>59</v>
      </c>
      <c r="Q8" s="22">
        <v>1</v>
      </c>
    </row>
    <row r="9" spans="1:17" ht="25.5" customHeight="1" x14ac:dyDescent="0.25">
      <c r="A9" s="22">
        <v>2</v>
      </c>
      <c r="B9" s="84" t="s">
        <v>33</v>
      </c>
      <c r="C9" s="84" t="s">
        <v>36</v>
      </c>
      <c r="D9" s="84" t="s">
        <v>37</v>
      </c>
      <c r="E9" s="84" t="s">
        <v>42</v>
      </c>
      <c r="F9" s="84" t="s">
        <v>43</v>
      </c>
      <c r="G9" s="85">
        <v>173</v>
      </c>
      <c r="H9" s="85">
        <v>69</v>
      </c>
      <c r="M9" s="24" t="s">
        <v>49</v>
      </c>
      <c r="N9" s="32" t="s">
        <v>782</v>
      </c>
      <c r="O9" s="22">
        <v>64</v>
      </c>
      <c r="Q9" s="22">
        <v>2</v>
      </c>
    </row>
    <row r="10" spans="1:17" x14ac:dyDescent="0.25">
      <c r="A10" s="22">
        <v>2</v>
      </c>
      <c r="B10" s="84" t="s">
        <v>33</v>
      </c>
      <c r="C10" s="84" t="s">
        <v>36</v>
      </c>
      <c r="D10" s="84" t="s">
        <v>37</v>
      </c>
      <c r="E10" s="84" t="s">
        <v>44</v>
      </c>
      <c r="F10" s="84" t="s">
        <v>45</v>
      </c>
      <c r="G10" s="85">
        <v>111</v>
      </c>
      <c r="H10" s="85">
        <v>69</v>
      </c>
      <c r="M10" s="24" t="s">
        <v>52</v>
      </c>
      <c r="N10" s="32" t="s">
        <v>784</v>
      </c>
      <c r="O10" s="22">
        <v>59</v>
      </c>
      <c r="Q10" s="22">
        <v>1</v>
      </c>
    </row>
    <row r="11" spans="1:17" ht="25.5" customHeight="1" x14ac:dyDescent="0.25">
      <c r="A11" s="22">
        <v>2</v>
      </c>
      <c r="B11" s="86" t="s">
        <v>33</v>
      </c>
      <c r="C11" s="86" t="s">
        <v>46</v>
      </c>
      <c r="D11" s="86" t="s">
        <v>46</v>
      </c>
      <c r="E11" s="86" t="s">
        <v>38</v>
      </c>
      <c r="F11" s="86" t="s">
        <v>47</v>
      </c>
      <c r="G11" s="87">
        <v>96</v>
      </c>
      <c r="H11" s="87">
        <v>59</v>
      </c>
      <c r="M11" s="24" t="s">
        <v>52</v>
      </c>
      <c r="N11" s="32" t="s">
        <v>627</v>
      </c>
      <c r="O11" s="22">
        <v>74</v>
      </c>
      <c r="Q11" s="22">
        <v>4</v>
      </c>
    </row>
    <row r="12" spans="1:17" x14ac:dyDescent="0.25">
      <c r="A12" s="22">
        <v>460</v>
      </c>
      <c r="B12" s="86" t="s">
        <v>33</v>
      </c>
      <c r="C12" s="86" t="s">
        <v>46</v>
      </c>
      <c r="D12" s="86" t="s">
        <v>46</v>
      </c>
      <c r="E12" s="86" t="s">
        <v>48</v>
      </c>
      <c r="F12" s="86" t="s">
        <v>63</v>
      </c>
      <c r="G12" s="87">
        <v>105</v>
      </c>
      <c r="H12" s="87">
        <v>59</v>
      </c>
      <c r="M12" s="24" t="s">
        <v>52</v>
      </c>
      <c r="N12" s="32" t="s">
        <v>785</v>
      </c>
      <c r="O12" s="22">
        <v>64</v>
      </c>
      <c r="Q12" s="22">
        <v>2</v>
      </c>
    </row>
    <row r="13" spans="1:17" ht="25.5" customHeight="1" x14ac:dyDescent="0.25">
      <c r="A13" s="22">
        <v>460</v>
      </c>
      <c r="B13" s="86" t="s">
        <v>33</v>
      </c>
      <c r="C13" s="86" t="s">
        <v>46</v>
      </c>
      <c r="D13" s="86" t="s">
        <v>46</v>
      </c>
      <c r="E13" s="86" t="s">
        <v>64</v>
      </c>
      <c r="F13" s="86" t="s">
        <v>45</v>
      </c>
      <c r="G13" s="87">
        <v>96</v>
      </c>
      <c r="H13" s="87">
        <v>59</v>
      </c>
      <c r="M13" s="24" t="s">
        <v>52</v>
      </c>
      <c r="N13" s="32" t="s">
        <v>786</v>
      </c>
      <c r="O13" s="22">
        <v>69</v>
      </c>
      <c r="Q13" s="22">
        <v>3</v>
      </c>
    </row>
    <row r="14" spans="1:17" ht="25.5" customHeight="1" x14ac:dyDescent="0.25">
      <c r="A14" s="22">
        <v>460</v>
      </c>
      <c r="B14" s="84" t="s">
        <v>49</v>
      </c>
      <c r="C14" s="84" t="s">
        <v>50</v>
      </c>
      <c r="D14" s="84" t="s">
        <v>51</v>
      </c>
      <c r="E14" s="84" t="s">
        <v>35</v>
      </c>
      <c r="F14" s="84" t="s">
        <v>35</v>
      </c>
      <c r="G14" s="85">
        <v>103</v>
      </c>
      <c r="H14" s="85">
        <v>64</v>
      </c>
      <c r="M14" s="24" t="s">
        <v>52</v>
      </c>
      <c r="N14" s="32" t="s">
        <v>787</v>
      </c>
      <c r="O14" s="22">
        <v>79</v>
      </c>
      <c r="Q14" s="22">
        <v>5</v>
      </c>
    </row>
    <row r="15" spans="1:17" ht="25.5" customHeight="1" x14ac:dyDescent="0.25">
      <c r="A15" s="22">
        <v>6</v>
      </c>
      <c r="B15" s="86" t="s">
        <v>52</v>
      </c>
      <c r="C15" s="86" t="s">
        <v>53</v>
      </c>
      <c r="D15" s="86" t="s">
        <v>54</v>
      </c>
      <c r="E15" s="86" t="s">
        <v>38</v>
      </c>
      <c r="F15" s="86" t="s">
        <v>55</v>
      </c>
      <c r="G15" s="87">
        <v>138</v>
      </c>
      <c r="H15" s="87">
        <v>74</v>
      </c>
      <c r="M15" s="24" t="s">
        <v>70</v>
      </c>
      <c r="N15" s="32" t="s">
        <v>788</v>
      </c>
      <c r="O15" s="22">
        <v>64</v>
      </c>
      <c r="Q15" s="22">
        <v>2</v>
      </c>
    </row>
    <row r="16" spans="1:17" ht="25.5" customHeight="1" x14ac:dyDescent="0.25">
      <c r="A16" s="22">
        <v>7</v>
      </c>
      <c r="B16" s="86" t="s">
        <v>52</v>
      </c>
      <c r="C16" s="86" t="s">
        <v>53</v>
      </c>
      <c r="D16" s="86" t="s">
        <v>54</v>
      </c>
      <c r="E16" s="86" t="s">
        <v>56</v>
      </c>
      <c r="F16" s="86" t="s">
        <v>39</v>
      </c>
      <c r="G16" s="87">
        <v>96</v>
      </c>
      <c r="H16" s="87">
        <v>74</v>
      </c>
      <c r="M16" s="24" t="s">
        <v>70</v>
      </c>
      <c r="N16" s="32" t="s">
        <v>628</v>
      </c>
      <c r="O16" s="22">
        <v>74</v>
      </c>
      <c r="Q16" s="22">
        <v>4</v>
      </c>
    </row>
    <row r="17" spans="1:17" ht="25.5" customHeight="1" x14ac:dyDescent="0.25">
      <c r="A17" s="22">
        <v>9</v>
      </c>
      <c r="B17" s="86" t="s">
        <v>52</v>
      </c>
      <c r="C17" s="86" t="s">
        <v>53</v>
      </c>
      <c r="D17" s="86" t="s">
        <v>54</v>
      </c>
      <c r="E17" s="86" t="s">
        <v>40</v>
      </c>
      <c r="F17" s="86" t="s">
        <v>57</v>
      </c>
      <c r="G17" s="87">
        <v>118</v>
      </c>
      <c r="H17" s="87">
        <v>74</v>
      </c>
      <c r="M17" s="24" t="s">
        <v>70</v>
      </c>
      <c r="N17" s="32" t="s">
        <v>789</v>
      </c>
      <c r="O17" s="22">
        <v>64</v>
      </c>
      <c r="Q17" s="22">
        <v>2</v>
      </c>
    </row>
    <row r="18" spans="1:17" ht="25.5" customHeight="1" x14ac:dyDescent="0.25">
      <c r="A18" s="22">
        <v>9</v>
      </c>
      <c r="B18" s="86" t="s">
        <v>52</v>
      </c>
      <c r="C18" s="86" t="s">
        <v>53</v>
      </c>
      <c r="D18" s="86" t="s">
        <v>54</v>
      </c>
      <c r="E18" s="86" t="s">
        <v>58</v>
      </c>
      <c r="F18" s="86" t="s">
        <v>45</v>
      </c>
      <c r="G18" s="87">
        <v>138</v>
      </c>
      <c r="H18" s="87">
        <v>74</v>
      </c>
      <c r="M18" s="24" t="s">
        <v>70</v>
      </c>
      <c r="N18" s="32" t="s">
        <v>790</v>
      </c>
      <c r="O18" s="22">
        <v>64</v>
      </c>
      <c r="Q18" s="22">
        <v>2</v>
      </c>
    </row>
    <row r="19" spans="1:17" x14ac:dyDescent="0.25">
      <c r="A19" s="22">
        <v>9</v>
      </c>
      <c r="B19" s="84" t="s">
        <v>52</v>
      </c>
      <c r="C19" s="84" t="s">
        <v>59</v>
      </c>
      <c r="D19" s="84" t="s">
        <v>60</v>
      </c>
      <c r="E19" s="84" t="s">
        <v>38</v>
      </c>
      <c r="F19" s="84" t="s">
        <v>55</v>
      </c>
      <c r="G19" s="85">
        <v>134</v>
      </c>
      <c r="H19" s="85">
        <v>64</v>
      </c>
      <c r="M19" s="24" t="s">
        <v>70</v>
      </c>
      <c r="N19" s="32" t="s">
        <v>791</v>
      </c>
      <c r="O19" s="22">
        <v>69</v>
      </c>
      <c r="Q19" s="22">
        <v>3</v>
      </c>
    </row>
    <row r="20" spans="1:17" x14ac:dyDescent="0.25">
      <c r="A20" s="22">
        <v>9</v>
      </c>
      <c r="B20" s="84" t="s">
        <v>52</v>
      </c>
      <c r="C20" s="84" t="s">
        <v>59</v>
      </c>
      <c r="D20" s="84" t="s">
        <v>60</v>
      </c>
      <c r="E20" s="84" t="s">
        <v>56</v>
      </c>
      <c r="F20" s="84" t="s">
        <v>39</v>
      </c>
      <c r="G20" s="85">
        <v>102</v>
      </c>
      <c r="H20" s="85">
        <v>64</v>
      </c>
      <c r="M20" s="24" t="s">
        <v>70</v>
      </c>
      <c r="N20" s="32" t="s">
        <v>792</v>
      </c>
      <c r="O20" s="22">
        <v>69</v>
      </c>
      <c r="Q20" s="22">
        <v>3</v>
      </c>
    </row>
    <row r="21" spans="1:17" ht="25.5" customHeight="1" x14ac:dyDescent="0.25">
      <c r="A21" s="22">
        <v>8</v>
      </c>
      <c r="B21" s="84" t="s">
        <v>52</v>
      </c>
      <c r="C21" s="84" t="s">
        <v>59</v>
      </c>
      <c r="D21" s="84" t="s">
        <v>60</v>
      </c>
      <c r="E21" s="84" t="s">
        <v>40</v>
      </c>
      <c r="F21" s="84" t="s">
        <v>45</v>
      </c>
      <c r="G21" s="85">
        <v>134</v>
      </c>
      <c r="H21" s="85">
        <v>64</v>
      </c>
      <c r="M21" s="24" t="s">
        <v>70</v>
      </c>
      <c r="N21" s="32" t="s">
        <v>793</v>
      </c>
      <c r="O21" s="22">
        <v>69</v>
      </c>
      <c r="Q21" s="22">
        <v>3</v>
      </c>
    </row>
    <row r="22" spans="1:17" ht="25.5" customHeight="1" x14ac:dyDescent="0.25">
      <c r="A22" s="22">
        <v>8</v>
      </c>
      <c r="B22" s="86" t="s">
        <v>52</v>
      </c>
      <c r="C22" s="86" t="s">
        <v>61</v>
      </c>
      <c r="D22" s="86" t="s">
        <v>62</v>
      </c>
      <c r="E22" s="86" t="s">
        <v>38</v>
      </c>
      <c r="F22" s="86" t="s">
        <v>41</v>
      </c>
      <c r="G22" s="87">
        <v>151</v>
      </c>
      <c r="H22" s="87">
        <v>69</v>
      </c>
      <c r="M22" s="24" t="s">
        <v>70</v>
      </c>
      <c r="N22" s="32" t="s">
        <v>629</v>
      </c>
      <c r="O22" s="22">
        <v>74</v>
      </c>
      <c r="Q22" s="22">
        <v>4</v>
      </c>
    </row>
    <row r="23" spans="1:17" ht="25.5" customHeight="1" x14ac:dyDescent="0.25">
      <c r="A23" s="22">
        <v>8</v>
      </c>
      <c r="B23" s="86" t="s">
        <v>52</v>
      </c>
      <c r="C23" s="86" t="s">
        <v>61</v>
      </c>
      <c r="D23" s="86" t="s">
        <v>62</v>
      </c>
      <c r="E23" s="86" t="s">
        <v>42</v>
      </c>
      <c r="F23" s="86" t="s">
        <v>65</v>
      </c>
      <c r="G23" s="87">
        <v>96</v>
      </c>
      <c r="H23" s="87">
        <v>69</v>
      </c>
      <c r="M23" s="24" t="s">
        <v>70</v>
      </c>
      <c r="N23" s="32" t="s">
        <v>794</v>
      </c>
      <c r="O23" s="22">
        <v>79</v>
      </c>
      <c r="Q23" s="22">
        <v>5</v>
      </c>
    </row>
    <row r="24" spans="1:17" ht="25.5" customHeight="1" x14ac:dyDescent="0.25">
      <c r="A24" s="22">
        <v>10</v>
      </c>
      <c r="B24" s="86" t="s">
        <v>52</v>
      </c>
      <c r="C24" s="86" t="s">
        <v>61</v>
      </c>
      <c r="D24" s="86" t="s">
        <v>62</v>
      </c>
      <c r="E24" s="86" t="s">
        <v>66</v>
      </c>
      <c r="F24" s="86" t="s">
        <v>45</v>
      </c>
      <c r="G24" s="87">
        <v>151</v>
      </c>
      <c r="H24" s="87">
        <v>69</v>
      </c>
      <c r="M24" s="24" t="s">
        <v>70</v>
      </c>
      <c r="N24" s="32" t="s">
        <v>795</v>
      </c>
      <c r="O24" s="22">
        <v>74</v>
      </c>
      <c r="Q24" s="22">
        <v>4</v>
      </c>
    </row>
    <row r="25" spans="1:17" ht="25.5" customHeight="1" x14ac:dyDescent="0.25">
      <c r="A25" s="22">
        <v>10</v>
      </c>
      <c r="B25" s="84" t="s">
        <v>52</v>
      </c>
      <c r="C25" s="84" t="s">
        <v>67</v>
      </c>
      <c r="D25" s="84" t="s">
        <v>699</v>
      </c>
      <c r="E25" s="84" t="s">
        <v>38</v>
      </c>
      <c r="F25" s="84" t="s">
        <v>47</v>
      </c>
      <c r="G25" s="85">
        <v>180</v>
      </c>
      <c r="H25" s="85">
        <v>79</v>
      </c>
      <c r="M25" s="24" t="s">
        <v>70</v>
      </c>
      <c r="N25" s="32" t="s">
        <v>796</v>
      </c>
      <c r="O25" s="22">
        <v>74</v>
      </c>
      <c r="Q25" s="22">
        <v>4</v>
      </c>
    </row>
    <row r="26" spans="1:17" ht="25.5" customHeight="1" x14ac:dyDescent="0.25">
      <c r="A26" s="22">
        <v>10</v>
      </c>
      <c r="B26" s="84" t="s">
        <v>52</v>
      </c>
      <c r="C26" s="84" t="s">
        <v>67</v>
      </c>
      <c r="D26" s="84" t="s">
        <v>699</v>
      </c>
      <c r="E26" s="84" t="s">
        <v>48</v>
      </c>
      <c r="F26" s="84" t="s">
        <v>39</v>
      </c>
      <c r="G26" s="85">
        <v>146</v>
      </c>
      <c r="H26" s="85">
        <v>79</v>
      </c>
      <c r="M26" s="24" t="s">
        <v>70</v>
      </c>
      <c r="N26" s="32" t="s">
        <v>797</v>
      </c>
      <c r="O26" s="22">
        <v>79</v>
      </c>
      <c r="Q26" s="22">
        <v>5</v>
      </c>
    </row>
    <row r="27" spans="1:17" ht="25.5" customHeight="1" x14ac:dyDescent="0.25">
      <c r="A27" s="22">
        <v>10</v>
      </c>
      <c r="B27" s="84" t="s">
        <v>52</v>
      </c>
      <c r="C27" s="84" t="s">
        <v>67</v>
      </c>
      <c r="D27" s="84" t="s">
        <v>699</v>
      </c>
      <c r="E27" s="84" t="s">
        <v>40</v>
      </c>
      <c r="F27" s="84" t="s">
        <v>57</v>
      </c>
      <c r="G27" s="85">
        <v>220</v>
      </c>
      <c r="H27" s="85">
        <v>79</v>
      </c>
      <c r="M27" s="24" t="s">
        <v>70</v>
      </c>
      <c r="N27" s="32" t="s">
        <v>798</v>
      </c>
      <c r="O27" s="22">
        <v>69</v>
      </c>
      <c r="Q27" s="22">
        <v>3</v>
      </c>
    </row>
    <row r="28" spans="1:17" ht="25.5" customHeight="1" x14ac:dyDescent="0.25">
      <c r="A28" s="22">
        <v>10</v>
      </c>
      <c r="B28" s="84" t="s">
        <v>52</v>
      </c>
      <c r="C28" s="84" t="s">
        <v>67</v>
      </c>
      <c r="D28" s="84" t="s">
        <v>699</v>
      </c>
      <c r="E28" s="84" t="s">
        <v>58</v>
      </c>
      <c r="F28" s="84" t="s">
        <v>65</v>
      </c>
      <c r="G28" s="85">
        <v>154</v>
      </c>
      <c r="H28" s="85">
        <v>79</v>
      </c>
      <c r="M28" s="24" t="s">
        <v>70</v>
      </c>
      <c r="N28" s="32" t="s">
        <v>731</v>
      </c>
      <c r="O28" s="22">
        <v>74</v>
      </c>
      <c r="Q28" s="22">
        <v>4</v>
      </c>
    </row>
    <row r="29" spans="1:17" ht="25.5" customHeight="1" x14ac:dyDescent="0.25">
      <c r="A29" s="22">
        <v>11</v>
      </c>
      <c r="B29" s="84" t="s">
        <v>52</v>
      </c>
      <c r="C29" s="84" t="s">
        <v>67</v>
      </c>
      <c r="D29" s="84" t="s">
        <v>699</v>
      </c>
      <c r="E29" s="84" t="s">
        <v>66</v>
      </c>
      <c r="F29" s="84" t="s">
        <v>45</v>
      </c>
      <c r="G29" s="85">
        <v>180</v>
      </c>
      <c r="H29" s="85">
        <v>79</v>
      </c>
      <c r="M29" s="24" t="s">
        <v>70</v>
      </c>
      <c r="N29" s="32" t="s">
        <v>799</v>
      </c>
      <c r="O29" s="22">
        <v>69</v>
      </c>
      <c r="Q29" s="22">
        <v>3</v>
      </c>
    </row>
    <row r="30" spans="1:17" ht="25.5" customHeight="1" x14ac:dyDescent="0.25">
      <c r="A30" s="22">
        <v>12</v>
      </c>
      <c r="B30" s="86" t="s">
        <v>52</v>
      </c>
      <c r="C30" s="86" t="s">
        <v>68</v>
      </c>
      <c r="D30" s="86" t="s">
        <v>69</v>
      </c>
      <c r="E30" s="86" t="s">
        <v>38</v>
      </c>
      <c r="F30" s="86" t="s">
        <v>47</v>
      </c>
      <c r="G30" s="87">
        <v>96</v>
      </c>
      <c r="H30" s="87">
        <v>64</v>
      </c>
      <c r="M30" s="24" t="s">
        <v>70</v>
      </c>
      <c r="N30" s="32" t="s">
        <v>800</v>
      </c>
      <c r="O30" s="22">
        <v>79</v>
      </c>
      <c r="Q30" s="22">
        <v>5</v>
      </c>
    </row>
    <row r="31" spans="1:17" ht="25.5" customHeight="1" x14ac:dyDescent="0.25">
      <c r="A31" s="22">
        <v>12</v>
      </c>
      <c r="B31" s="86" t="s">
        <v>52</v>
      </c>
      <c r="C31" s="86" t="s">
        <v>68</v>
      </c>
      <c r="D31" s="86" t="s">
        <v>69</v>
      </c>
      <c r="E31" s="86" t="s">
        <v>48</v>
      </c>
      <c r="F31" s="86" t="s">
        <v>63</v>
      </c>
      <c r="G31" s="87">
        <v>133</v>
      </c>
      <c r="H31" s="87">
        <v>64</v>
      </c>
      <c r="M31" s="24" t="s">
        <v>70</v>
      </c>
      <c r="N31" s="32" t="s">
        <v>801</v>
      </c>
      <c r="O31" s="22">
        <v>69</v>
      </c>
      <c r="Q31" s="22">
        <v>3</v>
      </c>
    </row>
    <row r="32" spans="1:17" ht="25.5" customHeight="1" x14ac:dyDescent="0.25">
      <c r="A32" s="22">
        <v>12</v>
      </c>
      <c r="B32" s="86" t="s">
        <v>52</v>
      </c>
      <c r="C32" s="86" t="s">
        <v>68</v>
      </c>
      <c r="D32" s="86" t="s">
        <v>69</v>
      </c>
      <c r="E32" s="86" t="s">
        <v>64</v>
      </c>
      <c r="F32" s="86" t="s">
        <v>45</v>
      </c>
      <c r="G32" s="87">
        <v>96</v>
      </c>
      <c r="H32" s="87">
        <v>64</v>
      </c>
      <c r="M32" s="24" t="s">
        <v>70</v>
      </c>
      <c r="N32" s="32" t="s">
        <v>802</v>
      </c>
      <c r="O32" s="22">
        <v>74</v>
      </c>
      <c r="Q32" s="22">
        <v>4</v>
      </c>
    </row>
    <row r="33" spans="1:17" ht="25.5" customHeight="1" x14ac:dyDescent="0.25">
      <c r="A33" s="22">
        <v>14</v>
      </c>
      <c r="B33" s="84" t="s">
        <v>70</v>
      </c>
      <c r="C33" s="84" t="s">
        <v>71</v>
      </c>
      <c r="D33" s="84" t="s">
        <v>72</v>
      </c>
      <c r="E33" s="84" t="s">
        <v>35</v>
      </c>
      <c r="F33" s="84" t="s">
        <v>35</v>
      </c>
      <c r="G33" s="85">
        <v>165</v>
      </c>
      <c r="H33" s="85">
        <v>74</v>
      </c>
      <c r="M33" s="24" t="s">
        <v>70</v>
      </c>
      <c r="N33" s="32" t="s">
        <v>803</v>
      </c>
      <c r="O33" s="22">
        <v>79</v>
      </c>
      <c r="Q33" s="22">
        <v>5</v>
      </c>
    </row>
    <row r="34" spans="1:17" ht="25.5" customHeight="1" x14ac:dyDescent="0.25">
      <c r="A34" s="22">
        <v>481</v>
      </c>
      <c r="B34" s="86" t="s">
        <v>70</v>
      </c>
      <c r="C34" s="86" t="s">
        <v>73</v>
      </c>
      <c r="D34" s="86" t="s">
        <v>74</v>
      </c>
      <c r="E34" s="86" t="s">
        <v>35</v>
      </c>
      <c r="F34" s="86" t="s">
        <v>35</v>
      </c>
      <c r="G34" s="87">
        <v>116</v>
      </c>
      <c r="H34" s="87">
        <v>64</v>
      </c>
      <c r="M34" s="24" t="s">
        <v>70</v>
      </c>
      <c r="N34" s="32" t="s">
        <v>804</v>
      </c>
      <c r="O34" s="22">
        <v>74</v>
      </c>
      <c r="Q34" s="22">
        <v>4</v>
      </c>
    </row>
    <row r="35" spans="1:17" ht="25.5" customHeight="1" x14ac:dyDescent="0.25">
      <c r="A35" s="22">
        <v>16</v>
      </c>
      <c r="B35" s="84" t="s">
        <v>70</v>
      </c>
      <c r="C35" s="84" t="s">
        <v>75</v>
      </c>
      <c r="D35" s="84" t="s">
        <v>76</v>
      </c>
      <c r="E35" s="84" t="s">
        <v>35</v>
      </c>
      <c r="F35" s="84" t="s">
        <v>35</v>
      </c>
      <c r="G35" s="85">
        <v>111</v>
      </c>
      <c r="H35" s="85">
        <v>64</v>
      </c>
      <c r="M35" s="24" t="s">
        <v>70</v>
      </c>
      <c r="N35" s="32" t="s">
        <v>732</v>
      </c>
      <c r="O35" s="22">
        <v>74</v>
      </c>
      <c r="Q35" s="22">
        <v>4</v>
      </c>
    </row>
    <row r="36" spans="1:17" ht="25.5" customHeight="1" x14ac:dyDescent="0.25">
      <c r="A36" s="22">
        <v>20</v>
      </c>
      <c r="B36" s="86" t="s">
        <v>70</v>
      </c>
      <c r="C36" s="86" t="s">
        <v>77</v>
      </c>
      <c r="D36" s="86" t="s">
        <v>779</v>
      </c>
      <c r="E36" s="86" t="s">
        <v>38</v>
      </c>
      <c r="F36" s="86" t="s">
        <v>55</v>
      </c>
      <c r="G36" s="87">
        <v>130</v>
      </c>
      <c r="H36" s="87">
        <v>69</v>
      </c>
      <c r="M36" s="24" t="s">
        <v>70</v>
      </c>
      <c r="N36" s="32" t="s">
        <v>805</v>
      </c>
      <c r="O36" s="22">
        <v>74</v>
      </c>
      <c r="Q36" s="22">
        <v>4</v>
      </c>
    </row>
    <row r="37" spans="1:17" ht="25.5" customHeight="1" x14ac:dyDescent="0.25">
      <c r="A37" s="22">
        <v>461</v>
      </c>
      <c r="B37" s="86" t="s">
        <v>70</v>
      </c>
      <c r="C37" s="86" t="s">
        <v>77</v>
      </c>
      <c r="D37" s="86" t="s">
        <v>779</v>
      </c>
      <c r="E37" s="86" t="s">
        <v>56</v>
      </c>
      <c r="F37" s="86" t="s">
        <v>179</v>
      </c>
      <c r="G37" s="87">
        <v>109</v>
      </c>
      <c r="H37" s="87">
        <v>69</v>
      </c>
      <c r="M37" s="24" t="s">
        <v>70</v>
      </c>
      <c r="N37" s="32" t="s">
        <v>630</v>
      </c>
      <c r="O37" s="22">
        <v>69</v>
      </c>
      <c r="Q37" s="22">
        <v>3</v>
      </c>
    </row>
    <row r="38" spans="1:17" ht="25.5" customHeight="1" x14ac:dyDescent="0.25">
      <c r="A38" s="22">
        <v>461</v>
      </c>
      <c r="B38" s="86" t="s">
        <v>70</v>
      </c>
      <c r="C38" s="86" t="s">
        <v>77</v>
      </c>
      <c r="D38" s="86" t="s">
        <v>779</v>
      </c>
      <c r="E38" s="86" t="s">
        <v>180</v>
      </c>
      <c r="F38" s="86" t="s">
        <v>45</v>
      </c>
      <c r="G38" s="87">
        <v>130</v>
      </c>
      <c r="H38" s="87">
        <v>69</v>
      </c>
      <c r="M38" s="24" t="s">
        <v>70</v>
      </c>
      <c r="N38" s="32" t="s">
        <v>806</v>
      </c>
      <c r="O38" s="22">
        <v>79</v>
      </c>
      <c r="Q38" s="22">
        <v>5</v>
      </c>
    </row>
    <row r="39" spans="1:17" ht="25.5" customHeight="1" x14ac:dyDescent="0.25">
      <c r="A39" s="22">
        <v>461</v>
      </c>
      <c r="B39" s="84" t="s">
        <v>70</v>
      </c>
      <c r="C39" s="84" t="s">
        <v>78</v>
      </c>
      <c r="D39" s="84" t="s">
        <v>79</v>
      </c>
      <c r="E39" s="84" t="s">
        <v>38</v>
      </c>
      <c r="F39" s="84" t="s">
        <v>41</v>
      </c>
      <c r="G39" s="85">
        <v>101</v>
      </c>
      <c r="H39" s="85">
        <v>69</v>
      </c>
      <c r="M39" s="24" t="s">
        <v>70</v>
      </c>
      <c r="N39" s="32" t="s">
        <v>807</v>
      </c>
      <c r="O39" s="22">
        <v>74</v>
      </c>
      <c r="Q39" s="22">
        <v>4</v>
      </c>
    </row>
    <row r="40" spans="1:17" ht="25.5" customHeight="1" x14ac:dyDescent="0.25">
      <c r="A40" s="22">
        <v>21</v>
      </c>
      <c r="B40" s="84" t="s">
        <v>70</v>
      </c>
      <c r="C40" s="84" t="s">
        <v>78</v>
      </c>
      <c r="D40" s="84" t="s">
        <v>79</v>
      </c>
      <c r="E40" s="84" t="s">
        <v>42</v>
      </c>
      <c r="F40" s="84" t="s">
        <v>65</v>
      </c>
      <c r="G40" s="85">
        <v>129</v>
      </c>
      <c r="H40" s="85">
        <v>69</v>
      </c>
      <c r="M40" s="24" t="s">
        <v>70</v>
      </c>
      <c r="N40" s="32" t="s">
        <v>631</v>
      </c>
      <c r="O40" s="22">
        <v>74</v>
      </c>
      <c r="Q40" s="22">
        <v>4</v>
      </c>
    </row>
    <row r="41" spans="1:17" ht="25.5" customHeight="1" x14ac:dyDescent="0.25">
      <c r="A41" s="22">
        <v>22</v>
      </c>
      <c r="B41" s="84" t="s">
        <v>70</v>
      </c>
      <c r="C41" s="84" t="s">
        <v>78</v>
      </c>
      <c r="D41" s="84" t="s">
        <v>79</v>
      </c>
      <c r="E41" s="84" t="s">
        <v>66</v>
      </c>
      <c r="F41" s="84" t="s">
        <v>45</v>
      </c>
      <c r="G41" s="85">
        <v>101</v>
      </c>
      <c r="H41" s="85">
        <v>69</v>
      </c>
      <c r="M41" s="24" t="s">
        <v>70</v>
      </c>
      <c r="N41" s="32" t="s">
        <v>808</v>
      </c>
      <c r="O41" s="22">
        <v>74</v>
      </c>
      <c r="Q41" s="22">
        <v>4</v>
      </c>
    </row>
    <row r="42" spans="1:17" ht="25.5" customHeight="1" x14ac:dyDescent="0.25">
      <c r="A42" s="22">
        <v>23</v>
      </c>
      <c r="B42" s="86" t="s">
        <v>70</v>
      </c>
      <c r="C42" s="86" t="s">
        <v>80</v>
      </c>
      <c r="D42" s="86" t="s">
        <v>80</v>
      </c>
      <c r="E42" s="86" t="s">
        <v>35</v>
      </c>
      <c r="F42" s="86" t="s">
        <v>35</v>
      </c>
      <c r="G42" s="87">
        <v>110</v>
      </c>
      <c r="H42" s="87">
        <v>69</v>
      </c>
      <c r="M42" s="24" t="s">
        <v>70</v>
      </c>
      <c r="N42" s="32" t="s">
        <v>632</v>
      </c>
      <c r="O42" s="22">
        <v>74</v>
      </c>
      <c r="Q42" s="22">
        <v>4</v>
      </c>
    </row>
    <row r="43" spans="1:17" ht="25.5" customHeight="1" x14ac:dyDescent="0.25">
      <c r="A43" s="22">
        <v>24</v>
      </c>
      <c r="B43" s="84" t="s">
        <v>70</v>
      </c>
      <c r="C43" s="84" t="s">
        <v>81</v>
      </c>
      <c r="D43" s="84" t="s">
        <v>82</v>
      </c>
      <c r="E43" s="84" t="s">
        <v>38</v>
      </c>
      <c r="F43" s="84" t="s">
        <v>55</v>
      </c>
      <c r="G43" s="85">
        <v>182</v>
      </c>
      <c r="H43" s="85">
        <v>74</v>
      </c>
      <c r="M43" s="24" t="s">
        <v>70</v>
      </c>
      <c r="N43" s="32" t="s">
        <v>809</v>
      </c>
      <c r="O43" s="22">
        <v>74</v>
      </c>
      <c r="Q43" s="22">
        <v>4</v>
      </c>
    </row>
    <row r="44" spans="1:17" ht="25.5" customHeight="1" x14ac:dyDescent="0.25">
      <c r="A44" s="22">
        <v>24</v>
      </c>
      <c r="B44" s="84" t="s">
        <v>70</v>
      </c>
      <c r="C44" s="84" t="s">
        <v>81</v>
      </c>
      <c r="D44" s="84" t="s">
        <v>82</v>
      </c>
      <c r="E44" s="84" t="s">
        <v>56</v>
      </c>
      <c r="F44" s="84" t="s">
        <v>47</v>
      </c>
      <c r="G44" s="85">
        <v>168</v>
      </c>
      <c r="H44" s="85">
        <v>74</v>
      </c>
      <c r="M44" s="24" t="s">
        <v>70</v>
      </c>
      <c r="N44" s="32" t="s">
        <v>810</v>
      </c>
      <c r="O44" s="22">
        <v>79</v>
      </c>
      <c r="Q44" s="22">
        <v>5</v>
      </c>
    </row>
    <row r="45" spans="1:17" ht="25.5" customHeight="1" x14ac:dyDescent="0.25">
      <c r="A45" s="22">
        <v>24</v>
      </c>
      <c r="B45" s="84" t="s">
        <v>70</v>
      </c>
      <c r="C45" s="84" t="s">
        <v>81</v>
      </c>
      <c r="D45" s="84" t="s">
        <v>82</v>
      </c>
      <c r="E45" s="84" t="s">
        <v>48</v>
      </c>
      <c r="F45" s="84" t="s">
        <v>45</v>
      </c>
      <c r="G45" s="85">
        <v>182</v>
      </c>
      <c r="H45" s="85">
        <v>74</v>
      </c>
      <c r="M45" s="24" t="s">
        <v>70</v>
      </c>
      <c r="N45" s="32" t="s">
        <v>633</v>
      </c>
      <c r="O45" s="22">
        <v>69</v>
      </c>
      <c r="Q45" s="22">
        <v>3</v>
      </c>
    </row>
    <row r="46" spans="1:17" ht="25.5" customHeight="1" x14ac:dyDescent="0.25">
      <c r="A46" s="22">
        <v>26</v>
      </c>
      <c r="B46" s="86" t="s">
        <v>70</v>
      </c>
      <c r="C46" s="86" t="s">
        <v>83</v>
      </c>
      <c r="D46" s="86" t="s">
        <v>84</v>
      </c>
      <c r="E46" s="86" t="s">
        <v>38</v>
      </c>
      <c r="F46" s="86" t="s">
        <v>113</v>
      </c>
      <c r="G46" s="87">
        <v>126</v>
      </c>
      <c r="H46" s="87">
        <v>79</v>
      </c>
      <c r="M46" s="24" t="s">
        <v>70</v>
      </c>
      <c r="N46" s="32" t="s">
        <v>811</v>
      </c>
      <c r="O46" s="22">
        <v>69</v>
      </c>
      <c r="Q46" s="22">
        <v>3</v>
      </c>
    </row>
    <row r="47" spans="1:17" ht="25.5" customHeight="1" x14ac:dyDescent="0.25">
      <c r="A47" s="22">
        <v>26</v>
      </c>
      <c r="B47" s="86" t="s">
        <v>70</v>
      </c>
      <c r="C47" s="86" t="s">
        <v>83</v>
      </c>
      <c r="D47" s="86" t="s">
        <v>84</v>
      </c>
      <c r="E47" s="86" t="s">
        <v>114</v>
      </c>
      <c r="F47" s="86" t="s">
        <v>57</v>
      </c>
      <c r="G47" s="87">
        <v>148</v>
      </c>
      <c r="H47" s="87">
        <v>79</v>
      </c>
      <c r="M47" s="24" t="s">
        <v>127</v>
      </c>
      <c r="N47" s="32" t="s">
        <v>812</v>
      </c>
      <c r="O47" s="22">
        <v>79</v>
      </c>
      <c r="Q47" s="22">
        <v>5</v>
      </c>
    </row>
    <row r="48" spans="1:17" ht="25.5" customHeight="1" x14ac:dyDescent="0.25">
      <c r="A48" s="22">
        <v>26</v>
      </c>
      <c r="B48" s="86" t="s">
        <v>70</v>
      </c>
      <c r="C48" s="86" t="s">
        <v>83</v>
      </c>
      <c r="D48" s="86" t="s">
        <v>84</v>
      </c>
      <c r="E48" s="86" t="s">
        <v>58</v>
      </c>
      <c r="F48" s="86" t="s">
        <v>45</v>
      </c>
      <c r="G48" s="87">
        <v>126</v>
      </c>
      <c r="H48" s="87">
        <v>79</v>
      </c>
      <c r="M48" s="24" t="s">
        <v>127</v>
      </c>
      <c r="N48" s="32" t="s">
        <v>813</v>
      </c>
      <c r="O48" s="22">
        <v>79</v>
      </c>
      <c r="Q48" s="22">
        <v>5</v>
      </c>
    </row>
    <row r="49" spans="1:17" ht="25.5" customHeight="1" x14ac:dyDescent="0.25">
      <c r="A49" s="22">
        <v>27</v>
      </c>
      <c r="B49" s="84" t="s">
        <v>70</v>
      </c>
      <c r="C49" s="84" t="s">
        <v>85</v>
      </c>
      <c r="D49" s="84" t="s">
        <v>86</v>
      </c>
      <c r="E49" s="84" t="s">
        <v>38</v>
      </c>
      <c r="F49" s="84" t="s">
        <v>55</v>
      </c>
      <c r="G49" s="85">
        <v>189</v>
      </c>
      <c r="H49" s="85">
        <v>74</v>
      </c>
      <c r="M49" s="24" t="s">
        <v>127</v>
      </c>
      <c r="N49" s="32" t="s">
        <v>814</v>
      </c>
      <c r="O49" s="22">
        <v>69</v>
      </c>
      <c r="Q49" s="22">
        <v>3</v>
      </c>
    </row>
    <row r="50" spans="1:17" ht="25.5" customHeight="1" x14ac:dyDescent="0.25">
      <c r="A50" s="22">
        <v>27</v>
      </c>
      <c r="B50" s="84" t="s">
        <v>70</v>
      </c>
      <c r="C50" s="84" t="s">
        <v>85</v>
      </c>
      <c r="D50" s="84" t="s">
        <v>86</v>
      </c>
      <c r="E50" s="84" t="s">
        <v>56</v>
      </c>
      <c r="F50" s="84" t="s">
        <v>41</v>
      </c>
      <c r="G50" s="85">
        <v>166</v>
      </c>
      <c r="H50" s="85">
        <v>74</v>
      </c>
      <c r="M50" s="24" t="s">
        <v>127</v>
      </c>
      <c r="N50" s="32" t="s">
        <v>815</v>
      </c>
      <c r="O50" s="22">
        <v>69</v>
      </c>
      <c r="Q50" s="22">
        <v>3</v>
      </c>
    </row>
    <row r="51" spans="1:17" ht="25.5" customHeight="1" x14ac:dyDescent="0.25">
      <c r="A51" s="22">
        <v>27</v>
      </c>
      <c r="B51" s="84" t="s">
        <v>70</v>
      </c>
      <c r="C51" s="84" t="s">
        <v>85</v>
      </c>
      <c r="D51" s="84" t="s">
        <v>86</v>
      </c>
      <c r="E51" s="84" t="s">
        <v>42</v>
      </c>
      <c r="F51" s="84" t="s">
        <v>45</v>
      </c>
      <c r="G51" s="85">
        <v>189</v>
      </c>
      <c r="H51" s="85">
        <v>74</v>
      </c>
      <c r="M51" s="24" t="s">
        <v>127</v>
      </c>
      <c r="N51" s="32" t="s">
        <v>816</v>
      </c>
      <c r="O51" s="22">
        <v>64</v>
      </c>
      <c r="Q51" s="22">
        <v>2</v>
      </c>
    </row>
    <row r="52" spans="1:17" ht="25.5" customHeight="1" x14ac:dyDescent="0.25">
      <c r="A52" s="22">
        <v>28</v>
      </c>
      <c r="B52" s="86" t="s">
        <v>70</v>
      </c>
      <c r="C52" s="86" t="s">
        <v>87</v>
      </c>
      <c r="D52" s="86" t="s">
        <v>87</v>
      </c>
      <c r="E52" s="86" t="s">
        <v>38</v>
      </c>
      <c r="F52" s="86" t="s">
        <v>41</v>
      </c>
      <c r="G52" s="87">
        <v>166</v>
      </c>
      <c r="H52" s="87">
        <v>74</v>
      </c>
      <c r="M52" s="24" t="s">
        <v>127</v>
      </c>
      <c r="N52" s="32" t="s">
        <v>817</v>
      </c>
      <c r="O52" s="22">
        <v>74</v>
      </c>
      <c r="Q52" s="22">
        <v>4</v>
      </c>
    </row>
    <row r="53" spans="1:17" ht="25.5" customHeight="1" x14ac:dyDescent="0.25">
      <c r="A53" s="22">
        <v>28</v>
      </c>
      <c r="B53" s="86" t="s">
        <v>70</v>
      </c>
      <c r="C53" s="86" t="s">
        <v>87</v>
      </c>
      <c r="D53" s="86" t="s">
        <v>87</v>
      </c>
      <c r="E53" s="86" t="s">
        <v>42</v>
      </c>
      <c r="F53" s="86" t="s">
        <v>65</v>
      </c>
      <c r="G53" s="87">
        <v>240</v>
      </c>
      <c r="H53" s="87">
        <v>74</v>
      </c>
      <c r="M53" s="24" t="s">
        <v>127</v>
      </c>
      <c r="N53" s="32" t="s">
        <v>818</v>
      </c>
      <c r="O53" s="22">
        <v>79</v>
      </c>
      <c r="Q53" s="22">
        <v>5</v>
      </c>
    </row>
    <row r="54" spans="1:17" ht="25.5" customHeight="1" x14ac:dyDescent="0.25">
      <c r="A54" s="22">
        <v>28</v>
      </c>
      <c r="B54" s="86" t="s">
        <v>70</v>
      </c>
      <c r="C54" s="86" t="s">
        <v>87</v>
      </c>
      <c r="D54" s="86" t="s">
        <v>87</v>
      </c>
      <c r="E54" s="86" t="s">
        <v>66</v>
      </c>
      <c r="F54" s="86" t="s">
        <v>45</v>
      </c>
      <c r="G54" s="87">
        <v>166</v>
      </c>
      <c r="H54" s="87">
        <v>74</v>
      </c>
      <c r="M54" s="24" t="s">
        <v>127</v>
      </c>
      <c r="N54" s="32" t="s">
        <v>634</v>
      </c>
      <c r="O54" s="22">
        <v>69</v>
      </c>
      <c r="Q54" s="22">
        <v>3</v>
      </c>
    </row>
    <row r="55" spans="1:17" ht="25.5" customHeight="1" x14ac:dyDescent="0.25">
      <c r="A55" s="22">
        <v>29</v>
      </c>
      <c r="B55" s="84" t="s">
        <v>70</v>
      </c>
      <c r="C55" s="84" t="s">
        <v>90</v>
      </c>
      <c r="D55" s="84" t="s">
        <v>90</v>
      </c>
      <c r="E55" s="84" t="s">
        <v>38</v>
      </c>
      <c r="F55" s="84" t="s">
        <v>113</v>
      </c>
      <c r="G55" s="85">
        <v>213</v>
      </c>
      <c r="H55" s="85">
        <v>79</v>
      </c>
      <c r="M55" s="24" t="s">
        <v>127</v>
      </c>
      <c r="N55" s="32" t="s">
        <v>819</v>
      </c>
      <c r="O55" s="22">
        <v>74</v>
      </c>
      <c r="Q55" s="22">
        <v>4</v>
      </c>
    </row>
    <row r="56" spans="1:17" ht="25.5" customHeight="1" x14ac:dyDescent="0.25">
      <c r="A56" s="22">
        <v>29</v>
      </c>
      <c r="B56" s="84" t="s">
        <v>70</v>
      </c>
      <c r="C56" s="84" t="s">
        <v>90</v>
      </c>
      <c r="D56" s="84" t="s">
        <v>90</v>
      </c>
      <c r="E56" s="84" t="s">
        <v>114</v>
      </c>
      <c r="F56" s="84" t="s">
        <v>63</v>
      </c>
      <c r="G56" s="85">
        <v>160</v>
      </c>
      <c r="H56" s="85">
        <v>79</v>
      </c>
      <c r="M56" s="24" t="s">
        <v>127</v>
      </c>
      <c r="N56" s="32" t="s">
        <v>635</v>
      </c>
      <c r="O56" s="22">
        <v>69</v>
      </c>
      <c r="Q56" s="22">
        <v>3</v>
      </c>
    </row>
    <row r="57" spans="1:17" ht="25.5" customHeight="1" x14ac:dyDescent="0.25">
      <c r="A57" s="22">
        <v>29</v>
      </c>
      <c r="B57" s="84" t="s">
        <v>70</v>
      </c>
      <c r="C57" s="84" t="s">
        <v>90</v>
      </c>
      <c r="D57" s="84" t="s">
        <v>90</v>
      </c>
      <c r="E57" s="84" t="s">
        <v>64</v>
      </c>
      <c r="F57" s="84" t="s">
        <v>45</v>
      </c>
      <c r="G57" s="85">
        <v>213</v>
      </c>
      <c r="H57" s="85">
        <v>79</v>
      </c>
      <c r="M57" s="24" t="s">
        <v>127</v>
      </c>
      <c r="N57" s="32" t="s">
        <v>820</v>
      </c>
      <c r="O57" s="22">
        <v>79</v>
      </c>
      <c r="Q57" s="22">
        <v>5</v>
      </c>
    </row>
    <row r="58" spans="1:17" ht="25.5" customHeight="1" x14ac:dyDescent="0.25">
      <c r="A58" s="22">
        <v>30</v>
      </c>
      <c r="B58" s="86" t="s">
        <v>70</v>
      </c>
      <c r="C58" s="86" t="s">
        <v>91</v>
      </c>
      <c r="D58" s="86" t="s">
        <v>92</v>
      </c>
      <c r="E58" s="86" t="s">
        <v>38</v>
      </c>
      <c r="F58" s="86" t="s">
        <v>57</v>
      </c>
      <c r="G58" s="87">
        <v>104</v>
      </c>
      <c r="H58" s="87">
        <v>69</v>
      </c>
      <c r="M58" s="24" t="s">
        <v>127</v>
      </c>
      <c r="N58" s="32" t="s">
        <v>821</v>
      </c>
      <c r="O58" s="22">
        <v>69</v>
      </c>
      <c r="Q58" s="22">
        <v>3</v>
      </c>
    </row>
    <row r="59" spans="1:17" ht="25.5" customHeight="1" x14ac:dyDescent="0.25">
      <c r="A59" s="22">
        <v>30</v>
      </c>
      <c r="B59" s="86" t="s">
        <v>70</v>
      </c>
      <c r="C59" s="86" t="s">
        <v>91</v>
      </c>
      <c r="D59" s="86" t="s">
        <v>92</v>
      </c>
      <c r="E59" s="86" t="s">
        <v>58</v>
      </c>
      <c r="F59" s="86" t="s">
        <v>45</v>
      </c>
      <c r="G59" s="87">
        <v>137</v>
      </c>
      <c r="H59" s="87">
        <v>69</v>
      </c>
      <c r="M59" s="24" t="s">
        <v>127</v>
      </c>
      <c r="N59" s="32" t="s">
        <v>822</v>
      </c>
      <c r="O59" s="22">
        <v>79</v>
      </c>
      <c r="Q59" s="22">
        <v>5</v>
      </c>
    </row>
    <row r="60" spans="1:17" ht="25.5" customHeight="1" x14ac:dyDescent="0.25">
      <c r="A60" s="22">
        <v>31</v>
      </c>
      <c r="B60" s="84" t="s">
        <v>70</v>
      </c>
      <c r="C60" s="84" t="s">
        <v>93</v>
      </c>
      <c r="D60" s="84" t="s">
        <v>94</v>
      </c>
      <c r="E60" s="84" t="s">
        <v>35</v>
      </c>
      <c r="F60" s="84" t="s">
        <v>35</v>
      </c>
      <c r="G60" s="85">
        <v>189</v>
      </c>
      <c r="H60" s="85">
        <v>74</v>
      </c>
      <c r="M60" s="24" t="s">
        <v>127</v>
      </c>
      <c r="N60" s="32" t="s">
        <v>823</v>
      </c>
      <c r="O60" s="22">
        <v>79</v>
      </c>
      <c r="Q60" s="22">
        <v>5</v>
      </c>
    </row>
    <row r="61" spans="1:17" ht="25.5" customHeight="1" x14ac:dyDescent="0.25">
      <c r="A61" s="22">
        <v>33</v>
      </c>
      <c r="B61" s="86" t="s">
        <v>70</v>
      </c>
      <c r="C61" s="86" t="s">
        <v>95</v>
      </c>
      <c r="D61" s="86" t="s">
        <v>96</v>
      </c>
      <c r="E61" s="86" t="s">
        <v>38</v>
      </c>
      <c r="F61" s="86" t="s">
        <v>55</v>
      </c>
      <c r="G61" s="87">
        <v>114</v>
      </c>
      <c r="H61" s="87">
        <v>69</v>
      </c>
      <c r="M61" s="24" t="s">
        <v>127</v>
      </c>
      <c r="N61" s="32" t="s">
        <v>824</v>
      </c>
      <c r="O61" s="22">
        <v>79</v>
      </c>
      <c r="Q61" s="22">
        <v>5</v>
      </c>
    </row>
    <row r="62" spans="1:17" ht="25.5" customHeight="1" x14ac:dyDescent="0.25">
      <c r="A62" s="22">
        <v>34</v>
      </c>
      <c r="B62" s="86" t="s">
        <v>70</v>
      </c>
      <c r="C62" s="86" t="s">
        <v>95</v>
      </c>
      <c r="D62" s="86" t="s">
        <v>96</v>
      </c>
      <c r="E62" s="86" t="s">
        <v>56</v>
      </c>
      <c r="F62" s="86" t="s">
        <v>57</v>
      </c>
      <c r="G62" s="87">
        <v>144</v>
      </c>
      <c r="H62" s="87">
        <v>69</v>
      </c>
      <c r="M62" s="24" t="s">
        <v>127</v>
      </c>
      <c r="N62" s="32" t="s">
        <v>825</v>
      </c>
      <c r="O62" s="22">
        <v>79</v>
      </c>
      <c r="Q62" s="22">
        <v>5</v>
      </c>
    </row>
    <row r="63" spans="1:17" ht="25.5" customHeight="1" x14ac:dyDescent="0.25">
      <c r="A63" s="22">
        <v>34</v>
      </c>
      <c r="B63" s="86" t="s">
        <v>70</v>
      </c>
      <c r="C63" s="86" t="s">
        <v>95</v>
      </c>
      <c r="D63" s="86" t="s">
        <v>96</v>
      </c>
      <c r="E63" s="86" t="s">
        <v>58</v>
      </c>
      <c r="F63" s="86" t="s">
        <v>45</v>
      </c>
      <c r="G63" s="87">
        <v>114</v>
      </c>
      <c r="H63" s="87">
        <v>69</v>
      </c>
      <c r="M63" s="24" t="s">
        <v>156</v>
      </c>
      <c r="N63" s="32" t="s">
        <v>826</v>
      </c>
      <c r="O63" s="22">
        <v>69</v>
      </c>
      <c r="Q63" s="22">
        <v>3</v>
      </c>
    </row>
    <row r="64" spans="1:17" ht="25.5" customHeight="1" x14ac:dyDescent="0.25">
      <c r="A64" s="22">
        <v>34</v>
      </c>
      <c r="B64" s="84" t="s">
        <v>70</v>
      </c>
      <c r="C64" s="84" t="s">
        <v>97</v>
      </c>
      <c r="D64" s="84" t="s">
        <v>98</v>
      </c>
      <c r="E64" s="84" t="s">
        <v>35</v>
      </c>
      <c r="F64" s="84" t="s">
        <v>35</v>
      </c>
      <c r="G64" s="85">
        <v>129</v>
      </c>
      <c r="H64" s="85">
        <v>79</v>
      </c>
      <c r="M64" s="24" t="s">
        <v>156</v>
      </c>
      <c r="N64" s="32" t="s">
        <v>827</v>
      </c>
      <c r="O64" s="22">
        <v>64</v>
      </c>
      <c r="Q64" s="22">
        <v>2</v>
      </c>
    </row>
    <row r="65" spans="1:17" ht="25.5" customHeight="1" x14ac:dyDescent="0.25">
      <c r="A65" s="22">
        <v>35</v>
      </c>
      <c r="B65" s="86" t="s">
        <v>70</v>
      </c>
      <c r="C65" s="86" t="s">
        <v>99</v>
      </c>
      <c r="D65" s="86" t="s">
        <v>99</v>
      </c>
      <c r="E65" s="86" t="s">
        <v>35</v>
      </c>
      <c r="F65" s="86" t="s">
        <v>35</v>
      </c>
      <c r="G65" s="87">
        <v>145</v>
      </c>
      <c r="H65" s="87">
        <v>69</v>
      </c>
      <c r="M65" s="24" t="s">
        <v>156</v>
      </c>
      <c r="N65" s="32" t="s">
        <v>636</v>
      </c>
      <c r="O65" s="22">
        <v>69</v>
      </c>
      <c r="Q65" s="22">
        <v>3</v>
      </c>
    </row>
    <row r="66" spans="1:17" ht="25.5" customHeight="1" x14ac:dyDescent="0.25">
      <c r="A66" s="22">
        <v>35</v>
      </c>
      <c r="B66" s="84" t="s">
        <v>70</v>
      </c>
      <c r="C66" s="84" t="s">
        <v>100</v>
      </c>
      <c r="D66" s="84" t="s">
        <v>100</v>
      </c>
      <c r="E66" s="84" t="s">
        <v>38</v>
      </c>
      <c r="F66" s="84" t="s">
        <v>179</v>
      </c>
      <c r="G66" s="85">
        <v>161</v>
      </c>
      <c r="H66" s="85">
        <v>74</v>
      </c>
      <c r="M66" s="24" t="s">
        <v>156</v>
      </c>
      <c r="N66" s="32" t="s">
        <v>733</v>
      </c>
      <c r="O66" s="22">
        <v>69</v>
      </c>
      <c r="Q66" s="22">
        <v>3</v>
      </c>
    </row>
    <row r="67" spans="1:17" ht="25.5" customHeight="1" x14ac:dyDescent="0.25">
      <c r="A67" s="22">
        <v>35</v>
      </c>
      <c r="B67" s="84" t="s">
        <v>70</v>
      </c>
      <c r="C67" s="84" t="s">
        <v>100</v>
      </c>
      <c r="D67" s="84" t="s">
        <v>100</v>
      </c>
      <c r="E67" s="84" t="s">
        <v>180</v>
      </c>
      <c r="F67" s="84" t="s">
        <v>43</v>
      </c>
      <c r="G67" s="85">
        <v>181</v>
      </c>
      <c r="H67" s="85">
        <v>74</v>
      </c>
      <c r="M67" s="24" t="s">
        <v>165</v>
      </c>
      <c r="N67" s="32" t="s">
        <v>830</v>
      </c>
      <c r="O67" s="22">
        <v>69</v>
      </c>
      <c r="Q67" s="22">
        <v>3</v>
      </c>
    </row>
    <row r="68" spans="1:17" ht="25.5" customHeight="1" x14ac:dyDescent="0.25">
      <c r="A68" s="22">
        <v>35</v>
      </c>
      <c r="B68" s="84" t="s">
        <v>70</v>
      </c>
      <c r="C68" s="84" t="s">
        <v>100</v>
      </c>
      <c r="D68" s="84" t="s">
        <v>100</v>
      </c>
      <c r="E68" s="84" t="s">
        <v>44</v>
      </c>
      <c r="F68" s="84" t="s">
        <v>45</v>
      </c>
      <c r="G68" s="85">
        <v>161</v>
      </c>
      <c r="H68" s="85">
        <v>74</v>
      </c>
      <c r="M68" s="24" t="s">
        <v>168</v>
      </c>
      <c r="N68" s="32" t="s">
        <v>829</v>
      </c>
      <c r="O68" s="22">
        <v>79</v>
      </c>
      <c r="Q68" s="22">
        <v>5</v>
      </c>
    </row>
    <row r="69" spans="1:17" ht="25.5" customHeight="1" x14ac:dyDescent="0.25">
      <c r="A69" s="22">
        <v>36</v>
      </c>
      <c r="B69" s="86" t="s">
        <v>70</v>
      </c>
      <c r="C69" s="86" t="s">
        <v>101</v>
      </c>
      <c r="D69" s="86" t="s">
        <v>101</v>
      </c>
      <c r="E69" s="86" t="s">
        <v>38</v>
      </c>
      <c r="F69" s="86" t="s">
        <v>47</v>
      </c>
      <c r="G69" s="87">
        <v>288</v>
      </c>
      <c r="H69" s="87">
        <v>79</v>
      </c>
      <c r="M69" s="24" t="s">
        <v>168</v>
      </c>
      <c r="N69" s="32" t="s">
        <v>828</v>
      </c>
      <c r="O69" s="22">
        <v>64</v>
      </c>
      <c r="Q69" s="22">
        <v>2</v>
      </c>
    </row>
    <row r="70" spans="1:17" ht="25.5" customHeight="1" x14ac:dyDescent="0.25">
      <c r="A70" s="22">
        <v>37</v>
      </c>
      <c r="B70" s="86" t="s">
        <v>70</v>
      </c>
      <c r="C70" s="86" t="s">
        <v>101</v>
      </c>
      <c r="D70" s="86" t="s">
        <v>101</v>
      </c>
      <c r="E70" s="86" t="s">
        <v>48</v>
      </c>
      <c r="F70" s="86" t="s">
        <v>63</v>
      </c>
      <c r="G70" s="87">
        <v>333</v>
      </c>
      <c r="H70" s="87">
        <v>79</v>
      </c>
      <c r="M70" s="24" t="s">
        <v>174</v>
      </c>
      <c r="N70" s="32" t="s">
        <v>637</v>
      </c>
      <c r="O70" s="22">
        <v>64</v>
      </c>
      <c r="Q70" s="22">
        <v>2</v>
      </c>
    </row>
    <row r="71" spans="1:17" x14ac:dyDescent="0.25">
      <c r="A71" s="22">
        <v>37</v>
      </c>
      <c r="B71" s="86" t="s">
        <v>70</v>
      </c>
      <c r="C71" s="86" t="s">
        <v>101</v>
      </c>
      <c r="D71" s="86" t="s">
        <v>101</v>
      </c>
      <c r="E71" s="86" t="s">
        <v>64</v>
      </c>
      <c r="F71" s="86" t="s">
        <v>65</v>
      </c>
      <c r="G71" s="87">
        <v>270</v>
      </c>
      <c r="H71" s="87">
        <v>79</v>
      </c>
      <c r="M71" s="24" t="s">
        <v>174</v>
      </c>
      <c r="N71" s="32" t="s">
        <v>638</v>
      </c>
      <c r="O71" s="22">
        <v>69</v>
      </c>
      <c r="Q71" s="22">
        <v>3</v>
      </c>
    </row>
    <row r="72" spans="1:17" x14ac:dyDescent="0.25">
      <c r="A72" s="22">
        <v>37</v>
      </c>
      <c r="B72" s="86" t="s">
        <v>70</v>
      </c>
      <c r="C72" s="86" t="s">
        <v>101</v>
      </c>
      <c r="D72" s="86" t="s">
        <v>101</v>
      </c>
      <c r="E72" s="86" t="s">
        <v>66</v>
      </c>
      <c r="F72" s="86" t="s">
        <v>45</v>
      </c>
      <c r="G72" s="87">
        <v>288</v>
      </c>
      <c r="H72" s="87">
        <v>79</v>
      </c>
      <c r="M72" s="24" t="s">
        <v>174</v>
      </c>
      <c r="N72" s="32" t="s">
        <v>639</v>
      </c>
      <c r="O72" s="22">
        <v>64</v>
      </c>
      <c r="Q72" s="22">
        <v>2</v>
      </c>
    </row>
    <row r="73" spans="1:17" ht="25.5" customHeight="1" x14ac:dyDescent="0.25">
      <c r="A73" s="22">
        <v>38</v>
      </c>
      <c r="B73" s="84" t="s">
        <v>70</v>
      </c>
      <c r="C73" s="84" t="s">
        <v>102</v>
      </c>
      <c r="D73" s="84" t="s">
        <v>102</v>
      </c>
      <c r="E73" s="84" t="s">
        <v>35</v>
      </c>
      <c r="F73" s="84" t="s">
        <v>35</v>
      </c>
      <c r="G73" s="85">
        <v>124</v>
      </c>
      <c r="H73" s="85">
        <v>74</v>
      </c>
      <c r="L73" s="22" t="s">
        <v>831</v>
      </c>
      <c r="M73" s="24" t="s">
        <v>174</v>
      </c>
      <c r="N73" s="32" t="s">
        <v>833</v>
      </c>
      <c r="O73" s="22">
        <v>74</v>
      </c>
      <c r="Q73" s="22">
        <v>4</v>
      </c>
    </row>
    <row r="74" spans="1:17" ht="25.5" customHeight="1" x14ac:dyDescent="0.25">
      <c r="A74" s="22">
        <v>38</v>
      </c>
      <c r="B74" s="86" t="s">
        <v>70</v>
      </c>
      <c r="C74" s="86" t="s">
        <v>103</v>
      </c>
      <c r="D74" s="86" t="s">
        <v>104</v>
      </c>
      <c r="E74" s="86" t="s">
        <v>35</v>
      </c>
      <c r="F74" s="86" t="s">
        <v>35</v>
      </c>
      <c r="G74" s="87">
        <v>222</v>
      </c>
      <c r="H74" s="87">
        <v>74</v>
      </c>
      <c r="M74" s="24" t="s">
        <v>174</v>
      </c>
      <c r="N74" s="32" t="s">
        <v>834</v>
      </c>
      <c r="O74" s="22">
        <v>69</v>
      </c>
      <c r="Q74" s="22">
        <v>3</v>
      </c>
    </row>
    <row r="75" spans="1:17" ht="25.5" customHeight="1" x14ac:dyDescent="0.25">
      <c r="A75" s="22">
        <v>38</v>
      </c>
      <c r="B75" s="84" t="s">
        <v>70</v>
      </c>
      <c r="C75" s="84" t="s">
        <v>105</v>
      </c>
      <c r="D75" s="84" t="s">
        <v>105</v>
      </c>
      <c r="E75" s="84" t="s">
        <v>38</v>
      </c>
      <c r="F75" s="84" t="s">
        <v>88</v>
      </c>
      <c r="G75" s="85">
        <v>177</v>
      </c>
      <c r="H75" s="85">
        <v>74</v>
      </c>
      <c r="M75" s="24" t="s">
        <v>174</v>
      </c>
      <c r="N75" s="32" t="s">
        <v>835</v>
      </c>
      <c r="O75" s="22">
        <v>69</v>
      </c>
      <c r="Q75" s="22">
        <v>3</v>
      </c>
    </row>
    <row r="76" spans="1:17" ht="25.5" customHeight="1" x14ac:dyDescent="0.25">
      <c r="A76" s="22">
        <v>39</v>
      </c>
      <c r="B76" s="84" t="s">
        <v>70</v>
      </c>
      <c r="C76" s="84" t="s">
        <v>105</v>
      </c>
      <c r="D76" s="84" t="s">
        <v>105</v>
      </c>
      <c r="E76" s="84" t="s">
        <v>89</v>
      </c>
      <c r="F76" s="84" t="s">
        <v>65</v>
      </c>
      <c r="G76" s="85">
        <v>228</v>
      </c>
      <c r="H76" s="85">
        <v>74</v>
      </c>
      <c r="M76" s="24" t="s">
        <v>174</v>
      </c>
      <c r="N76" s="32" t="s">
        <v>836</v>
      </c>
      <c r="O76" s="22">
        <v>64</v>
      </c>
      <c r="Q76" s="22">
        <v>2</v>
      </c>
    </row>
    <row r="77" spans="1:17" ht="25.5" customHeight="1" x14ac:dyDescent="0.25">
      <c r="A77" s="22">
        <v>39</v>
      </c>
      <c r="B77" s="84" t="s">
        <v>70</v>
      </c>
      <c r="C77" s="84" t="s">
        <v>105</v>
      </c>
      <c r="D77" s="84" t="s">
        <v>105</v>
      </c>
      <c r="E77" s="84" t="s">
        <v>66</v>
      </c>
      <c r="F77" s="84" t="s">
        <v>45</v>
      </c>
      <c r="G77" s="85">
        <v>177</v>
      </c>
      <c r="H77" s="85">
        <v>74</v>
      </c>
      <c r="M77" s="24" t="s">
        <v>174</v>
      </c>
      <c r="N77" s="32" t="s">
        <v>837</v>
      </c>
      <c r="O77" s="22">
        <v>69</v>
      </c>
      <c r="Q77" s="22">
        <v>3</v>
      </c>
    </row>
    <row r="78" spans="1:17" ht="25.5" customHeight="1" x14ac:dyDescent="0.25">
      <c r="A78" s="22">
        <v>39</v>
      </c>
      <c r="B78" s="86" t="s">
        <v>70</v>
      </c>
      <c r="C78" s="86" t="s">
        <v>106</v>
      </c>
      <c r="D78" s="86" t="s">
        <v>106</v>
      </c>
      <c r="E78" s="86" t="s">
        <v>38</v>
      </c>
      <c r="F78" s="86" t="s">
        <v>41</v>
      </c>
      <c r="G78" s="87">
        <v>128</v>
      </c>
      <c r="H78" s="87">
        <v>69</v>
      </c>
      <c r="M78" s="24" t="s">
        <v>174</v>
      </c>
      <c r="N78" s="32" t="s">
        <v>838</v>
      </c>
      <c r="O78" s="22">
        <v>59</v>
      </c>
      <c r="Q78" s="22">
        <v>1</v>
      </c>
    </row>
    <row r="79" spans="1:17" ht="25.5" customHeight="1" x14ac:dyDescent="0.25">
      <c r="A79" s="22">
        <v>40</v>
      </c>
      <c r="B79" s="86" t="s">
        <v>70</v>
      </c>
      <c r="C79" s="86" t="s">
        <v>106</v>
      </c>
      <c r="D79" s="86" t="s">
        <v>106</v>
      </c>
      <c r="E79" s="86" t="s">
        <v>42</v>
      </c>
      <c r="F79" s="86" t="s">
        <v>65</v>
      </c>
      <c r="G79" s="87">
        <v>172</v>
      </c>
      <c r="H79" s="87">
        <v>69</v>
      </c>
      <c r="M79" s="24" t="s">
        <v>174</v>
      </c>
      <c r="N79" s="32" t="s">
        <v>839</v>
      </c>
      <c r="O79" s="22">
        <v>59</v>
      </c>
      <c r="Q79" s="22">
        <v>1</v>
      </c>
    </row>
    <row r="80" spans="1:17" ht="25.5" customHeight="1" x14ac:dyDescent="0.25">
      <c r="A80" s="22">
        <v>40</v>
      </c>
      <c r="B80" s="86" t="s">
        <v>70</v>
      </c>
      <c r="C80" s="86" t="s">
        <v>106</v>
      </c>
      <c r="D80" s="86" t="s">
        <v>106</v>
      </c>
      <c r="E80" s="86" t="s">
        <v>66</v>
      </c>
      <c r="F80" s="86" t="s">
        <v>45</v>
      </c>
      <c r="G80" s="87">
        <v>128</v>
      </c>
      <c r="H80" s="87">
        <v>69</v>
      </c>
      <c r="M80" s="24" t="s">
        <v>174</v>
      </c>
      <c r="N80" s="32" t="s">
        <v>840</v>
      </c>
      <c r="O80" s="22">
        <v>69</v>
      </c>
      <c r="Q80" s="22">
        <v>3</v>
      </c>
    </row>
    <row r="81" spans="1:17" ht="25.5" customHeight="1" x14ac:dyDescent="0.25">
      <c r="A81" s="22">
        <v>40</v>
      </c>
      <c r="B81" s="84" t="s">
        <v>70</v>
      </c>
      <c r="C81" s="84" t="s">
        <v>107</v>
      </c>
      <c r="D81" s="84" t="s">
        <v>108</v>
      </c>
      <c r="E81" s="84" t="s">
        <v>38</v>
      </c>
      <c r="F81" s="84" t="s">
        <v>41</v>
      </c>
      <c r="G81" s="85">
        <v>239</v>
      </c>
      <c r="H81" s="85">
        <v>79</v>
      </c>
      <c r="M81" s="24" t="s">
        <v>174</v>
      </c>
      <c r="N81" s="32" t="s">
        <v>841</v>
      </c>
      <c r="O81" s="22">
        <v>69</v>
      </c>
      <c r="Q81" s="22">
        <v>3</v>
      </c>
    </row>
    <row r="82" spans="1:17" ht="25.5" customHeight="1" x14ac:dyDescent="0.25">
      <c r="A82" s="22">
        <v>41</v>
      </c>
      <c r="B82" s="84" t="s">
        <v>70</v>
      </c>
      <c r="C82" s="84" t="s">
        <v>107</v>
      </c>
      <c r="D82" s="84" t="s">
        <v>108</v>
      </c>
      <c r="E82" s="84" t="s">
        <v>42</v>
      </c>
      <c r="F82" s="84" t="s">
        <v>65</v>
      </c>
      <c r="G82" s="85">
        <v>284</v>
      </c>
      <c r="H82" s="85">
        <v>79</v>
      </c>
      <c r="M82" s="24" t="s">
        <v>174</v>
      </c>
      <c r="N82" s="32" t="s">
        <v>842</v>
      </c>
      <c r="O82" s="22">
        <v>69</v>
      </c>
      <c r="Q82" s="22">
        <v>3</v>
      </c>
    </row>
    <row r="83" spans="1:17" ht="25.5" customHeight="1" x14ac:dyDescent="0.25">
      <c r="A83" s="22">
        <v>41</v>
      </c>
      <c r="B83" s="84" t="s">
        <v>70</v>
      </c>
      <c r="C83" s="84" t="s">
        <v>107</v>
      </c>
      <c r="D83" s="84" t="s">
        <v>108</v>
      </c>
      <c r="E83" s="84" t="s">
        <v>66</v>
      </c>
      <c r="F83" s="84" t="s">
        <v>45</v>
      </c>
      <c r="G83" s="85">
        <v>239</v>
      </c>
      <c r="H83" s="85">
        <v>79</v>
      </c>
      <c r="M83" s="24" t="s">
        <v>174</v>
      </c>
      <c r="N83" s="32" t="s">
        <v>843</v>
      </c>
      <c r="O83" s="22">
        <v>69</v>
      </c>
      <c r="Q83" s="22">
        <v>3</v>
      </c>
    </row>
    <row r="84" spans="1:17" ht="25.5" customHeight="1" x14ac:dyDescent="0.25">
      <c r="A84" s="22">
        <v>41</v>
      </c>
      <c r="B84" s="86" t="s">
        <v>70</v>
      </c>
      <c r="C84" s="86" t="s">
        <v>109</v>
      </c>
      <c r="D84" s="86" t="s">
        <v>110</v>
      </c>
      <c r="E84" s="86" t="s">
        <v>35</v>
      </c>
      <c r="F84" s="86" t="s">
        <v>35</v>
      </c>
      <c r="G84" s="87">
        <v>157</v>
      </c>
      <c r="H84" s="87">
        <v>74</v>
      </c>
      <c r="M84" s="24" t="s">
        <v>174</v>
      </c>
      <c r="N84" s="32" t="s">
        <v>844</v>
      </c>
      <c r="O84" s="22">
        <v>64</v>
      </c>
      <c r="Q84" s="22">
        <v>2</v>
      </c>
    </row>
    <row r="85" spans="1:17" ht="25.5" customHeight="1" x14ac:dyDescent="0.25">
      <c r="A85" s="22">
        <v>42</v>
      </c>
      <c r="B85" s="84" t="s">
        <v>70</v>
      </c>
      <c r="C85" s="84" t="s">
        <v>111</v>
      </c>
      <c r="D85" s="84" t="s">
        <v>112</v>
      </c>
      <c r="E85" s="84" t="s">
        <v>38</v>
      </c>
      <c r="F85" s="84" t="s">
        <v>47</v>
      </c>
      <c r="G85" s="85">
        <v>135</v>
      </c>
      <c r="H85" s="85">
        <v>74</v>
      </c>
      <c r="M85" s="24" t="s">
        <v>174</v>
      </c>
      <c r="N85" s="32" t="s">
        <v>845</v>
      </c>
      <c r="O85" s="22">
        <v>64</v>
      </c>
      <c r="Q85" s="22">
        <v>2</v>
      </c>
    </row>
    <row r="86" spans="1:17" ht="25.5" customHeight="1" x14ac:dyDescent="0.25">
      <c r="A86" s="22">
        <v>42</v>
      </c>
      <c r="B86" s="84" t="s">
        <v>70</v>
      </c>
      <c r="C86" s="84" t="s">
        <v>111</v>
      </c>
      <c r="D86" s="84" t="s">
        <v>112</v>
      </c>
      <c r="E86" s="84" t="s">
        <v>48</v>
      </c>
      <c r="F86" s="84" t="s">
        <v>88</v>
      </c>
      <c r="G86" s="85">
        <v>120</v>
      </c>
      <c r="H86" s="85">
        <v>74</v>
      </c>
      <c r="M86" s="24" t="s">
        <v>174</v>
      </c>
      <c r="N86" s="32" t="s">
        <v>846</v>
      </c>
      <c r="O86" s="22">
        <v>64</v>
      </c>
      <c r="Q86" s="22">
        <v>2</v>
      </c>
    </row>
    <row r="87" spans="1:17" ht="25.5" customHeight="1" x14ac:dyDescent="0.25">
      <c r="A87" s="22">
        <v>42</v>
      </c>
      <c r="B87" s="84" t="s">
        <v>70</v>
      </c>
      <c r="C87" s="84" t="s">
        <v>111</v>
      </c>
      <c r="D87" s="84" t="s">
        <v>112</v>
      </c>
      <c r="E87" s="84" t="s">
        <v>89</v>
      </c>
      <c r="F87" s="84" t="s">
        <v>45</v>
      </c>
      <c r="G87" s="85">
        <v>135</v>
      </c>
      <c r="H87" s="85">
        <v>74</v>
      </c>
      <c r="M87" s="24" t="s">
        <v>174</v>
      </c>
      <c r="N87" s="32" t="s">
        <v>640</v>
      </c>
      <c r="O87" s="22">
        <v>69</v>
      </c>
      <c r="Q87" s="22">
        <v>3</v>
      </c>
    </row>
    <row r="88" spans="1:17" ht="25.5" customHeight="1" x14ac:dyDescent="0.25">
      <c r="A88" s="22">
        <v>42</v>
      </c>
      <c r="B88" s="86" t="s">
        <v>70</v>
      </c>
      <c r="C88" s="86" t="s">
        <v>115</v>
      </c>
      <c r="D88" s="86" t="s">
        <v>116</v>
      </c>
      <c r="E88" s="86" t="s">
        <v>35</v>
      </c>
      <c r="F88" s="86" t="s">
        <v>35</v>
      </c>
      <c r="G88" s="87">
        <v>140</v>
      </c>
      <c r="H88" s="87">
        <v>74</v>
      </c>
      <c r="M88" s="24" t="s">
        <v>174</v>
      </c>
      <c r="N88" s="32" t="s">
        <v>847</v>
      </c>
      <c r="O88" s="22">
        <v>64</v>
      </c>
      <c r="Q88" s="22">
        <v>2</v>
      </c>
    </row>
    <row r="89" spans="1:17" ht="25.5" customHeight="1" x14ac:dyDescent="0.25">
      <c r="A89" s="22">
        <v>43</v>
      </c>
      <c r="B89" s="84" t="s">
        <v>70</v>
      </c>
      <c r="C89" s="84" t="s">
        <v>117</v>
      </c>
      <c r="D89" s="84" t="s">
        <v>118</v>
      </c>
      <c r="E89" s="84" t="s">
        <v>35</v>
      </c>
      <c r="F89" s="84" t="s">
        <v>35</v>
      </c>
      <c r="G89" s="85">
        <v>245</v>
      </c>
      <c r="H89" s="85">
        <v>74</v>
      </c>
      <c r="M89" s="24" t="s">
        <v>174</v>
      </c>
      <c r="N89" s="32" t="s">
        <v>734</v>
      </c>
      <c r="O89" s="22">
        <v>69</v>
      </c>
      <c r="Q89" s="22">
        <v>3</v>
      </c>
    </row>
    <row r="90" spans="1:17" ht="25.5" customHeight="1" x14ac:dyDescent="0.25">
      <c r="A90" s="22">
        <v>44</v>
      </c>
      <c r="B90" s="86" t="s">
        <v>70</v>
      </c>
      <c r="C90" s="86" t="s">
        <v>119</v>
      </c>
      <c r="D90" s="86" t="s">
        <v>120</v>
      </c>
      <c r="E90" s="86" t="s">
        <v>35</v>
      </c>
      <c r="F90" s="86" t="s">
        <v>35</v>
      </c>
      <c r="G90" s="87">
        <v>124</v>
      </c>
      <c r="H90" s="87">
        <v>74</v>
      </c>
      <c r="M90" s="24" t="s">
        <v>174</v>
      </c>
      <c r="N90" s="32" t="s">
        <v>848</v>
      </c>
      <c r="O90" s="22">
        <v>69</v>
      </c>
      <c r="Q90" s="22">
        <v>3</v>
      </c>
    </row>
    <row r="91" spans="1:17" ht="25.5" customHeight="1" x14ac:dyDescent="0.25">
      <c r="A91" s="22">
        <v>44</v>
      </c>
      <c r="B91" s="84" t="s">
        <v>70</v>
      </c>
      <c r="C91" s="84" t="s">
        <v>121</v>
      </c>
      <c r="D91" s="84" t="s">
        <v>122</v>
      </c>
      <c r="E91" s="84" t="s">
        <v>35</v>
      </c>
      <c r="F91" s="84" t="s">
        <v>35</v>
      </c>
      <c r="G91" s="85">
        <v>126</v>
      </c>
      <c r="H91" s="85">
        <v>79</v>
      </c>
      <c r="M91" s="24" t="s">
        <v>174</v>
      </c>
      <c r="N91" s="32" t="s">
        <v>849</v>
      </c>
      <c r="O91" s="22">
        <v>64</v>
      </c>
      <c r="Q91" s="22">
        <v>2</v>
      </c>
    </row>
    <row r="92" spans="1:17" ht="25.5" customHeight="1" x14ac:dyDescent="0.25">
      <c r="A92" s="22">
        <v>44</v>
      </c>
      <c r="B92" s="86" t="s">
        <v>70</v>
      </c>
      <c r="C92" s="86" t="s">
        <v>700</v>
      </c>
      <c r="D92" s="86" t="s">
        <v>701</v>
      </c>
      <c r="E92" s="86" t="s">
        <v>35</v>
      </c>
      <c r="F92" s="86" t="s">
        <v>35</v>
      </c>
      <c r="G92" s="87">
        <v>113</v>
      </c>
      <c r="H92" s="87">
        <v>69</v>
      </c>
      <c r="M92" s="24" t="s">
        <v>174</v>
      </c>
      <c r="N92" s="32" t="s">
        <v>735</v>
      </c>
      <c r="O92" s="22">
        <v>69</v>
      </c>
      <c r="Q92" s="22">
        <v>3</v>
      </c>
    </row>
    <row r="93" spans="1:17" ht="25.5" customHeight="1" x14ac:dyDescent="0.25">
      <c r="A93" s="22">
        <v>45</v>
      </c>
      <c r="B93" s="84" t="s">
        <v>70</v>
      </c>
      <c r="C93" s="84" t="s">
        <v>123</v>
      </c>
      <c r="D93" s="84" t="s">
        <v>124</v>
      </c>
      <c r="E93" s="84" t="s">
        <v>35</v>
      </c>
      <c r="F93" s="84" t="s">
        <v>35</v>
      </c>
      <c r="G93" s="85">
        <v>133</v>
      </c>
      <c r="H93" s="85">
        <v>69</v>
      </c>
      <c r="M93" s="24" t="s">
        <v>219</v>
      </c>
      <c r="N93" s="32" t="s">
        <v>641</v>
      </c>
      <c r="O93" s="22">
        <v>69</v>
      </c>
      <c r="Q93" s="22">
        <v>3</v>
      </c>
    </row>
    <row r="94" spans="1:17" ht="25.5" customHeight="1" x14ac:dyDescent="0.25">
      <c r="A94" s="22">
        <v>46</v>
      </c>
      <c r="B94" s="86" t="s">
        <v>70</v>
      </c>
      <c r="C94" s="86" t="s">
        <v>125</v>
      </c>
      <c r="D94" s="86" t="s">
        <v>126</v>
      </c>
      <c r="E94" s="86" t="s">
        <v>38</v>
      </c>
      <c r="F94" s="86" t="s">
        <v>113</v>
      </c>
      <c r="G94" s="87">
        <v>120</v>
      </c>
      <c r="H94" s="87">
        <v>79</v>
      </c>
      <c r="M94" s="24" t="s">
        <v>219</v>
      </c>
      <c r="N94" s="32" t="s">
        <v>850</v>
      </c>
      <c r="O94" s="22">
        <v>59</v>
      </c>
      <c r="Q94" s="22">
        <v>1</v>
      </c>
    </row>
    <row r="95" spans="1:17" ht="25.5" customHeight="1" x14ac:dyDescent="0.25">
      <c r="A95" s="22">
        <v>47</v>
      </c>
      <c r="B95" s="86" t="s">
        <v>70</v>
      </c>
      <c r="C95" s="86" t="s">
        <v>125</v>
      </c>
      <c r="D95" s="86" t="s">
        <v>126</v>
      </c>
      <c r="E95" s="86" t="s">
        <v>114</v>
      </c>
      <c r="F95" s="86" t="s">
        <v>65</v>
      </c>
      <c r="G95" s="87">
        <v>136</v>
      </c>
      <c r="H95" s="87">
        <v>79</v>
      </c>
      <c r="M95" s="24" t="s">
        <v>219</v>
      </c>
      <c r="N95" s="32" t="s">
        <v>736</v>
      </c>
      <c r="O95" s="22">
        <v>74</v>
      </c>
      <c r="Q95" s="22">
        <v>4</v>
      </c>
    </row>
    <row r="96" spans="1:17" ht="25.5" customHeight="1" x14ac:dyDescent="0.25">
      <c r="A96" s="22">
        <v>48</v>
      </c>
      <c r="B96" s="86" t="s">
        <v>70</v>
      </c>
      <c r="C96" s="86" t="s">
        <v>125</v>
      </c>
      <c r="D96" s="86" t="s">
        <v>126</v>
      </c>
      <c r="E96" s="86" t="s">
        <v>66</v>
      </c>
      <c r="F96" s="86" t="s">
        <v>45</v>
      </c>
      <c r="G96" s="87">
        <v>120</v>
      </c>
      <c r="H96" s="87">
        <v>79</v>
      </c>
      <c r="M96" s="24" t="s">
        <v>219</v>
      </c>
      <c r="N96" s="32" t="s">
        <v>851</v>
      </c>
      <c r="O96" s="22">
        <v>59</v>
      </c>
      <c r="Q96" s="22">
        <v>1</v>
      </c>
    </row>
    <row r="97" spans="1:17" ht="25.5" customHeight="1" x14ac:dyDescent="0.25">
      <c r="A97" s="22">
        <v>49</v>
      </c>
      <c r="B97" s="84" t="s">
        <v>127</v>
      </c>
      <c r="C97" s="84" t="s">
        <v>128</v>
      </c>
      <c r="D97" s="84" t="s">
        <v>129</v>
      </c>
      <c r="E97" s="84" t="s">
        <v>38</v>
      </c>
      <c r="F97" s="84" t="s">
        <v>113</v>
      </c>
      <c r="G97" s="85">
        <v>188</v>
      </c>
      <c r="H97" s="85">
        <v>79</v>
      </c>
      <c r="M97" s="24" t="s">
        <v>219</v>
      </c>
      <c r="N97" s="32" t="s">
        <v>852</v>
      </c>
      <c r="O97" s="22">
        <v>79</v>
      </c>
      <c r="Q97" s="22">
        <v>5</v>
      </c>
    </row>
    <row r="98" spans="1:17" ht="25.5" customHeight="1" x14ac:dyDescent="0.25">
      <c r="A98" s="22">
        <v>49</v>
      </c>
      <c r="B98" s="84" t="s">
        <v>127</v>
      </c>
      <c r="C98" s="84" t="s">
        <v>128</v>
      </c>
      <c r="D98" s="84" t="s">
        <v>129</v>
      </c>
      <c r="E98" s="84" t="s">
        <v>114</v>
      </c>
      <c r="F98" s="84" t="s">
        <v>63</v>
      </c>
      <c r="G98" s="85">
        <v>375</v>
      </c>
      <c r="H98" s="85">
        <v>79</v>
      </c>
      <c r="M98" s="24" t="s">
        <v>219</v>
      </c>
      <c r="N98" s="32" t="s">
        <v>853</v>
      </c>
      <c r="O98" s="22">
        <v>64</v>
      </c>
      <c r="Q98" s="22">
        <v>2</v>
      </c>
    </row>
    <row r="99" spans="1:17" ht="25.5" customHeight="1" x14ac:dyDescent="0.25">
      <c r="A99" s="22">
        <v>49</v>
      </c>
      <c r="B99" s="84" t="s">
        <v>127</v>
      </c>
      <c r="C99" s="84" t="s">
        <v>128</v>
      </c>
      <c r="D99" s="84" t="s">
        <v>129</v>
      </c>
      <c r="E99" s="84" t="s">
        <v>64</v>
      </c>
      <c r="F99" s="84" t="s">
        <v>41</v>
      </c>
      <c r="G99" s="85">
        <v>147</v>
      </c>
      <c r="H99" s="85">
        <v>79</v>
      </c>
      <c r="M99" s="24" t="s">
        <v>219</v>
      </c>
      <c r="N99" s="32" t="s">
        <v>642</v>
      </c>
      <c r="O99" s="22">
        <v>69</v>
      </c>
      <c r="Q99" s="22">
        <v>3</v>
      </c>
    </row>
    <row r="100" spans="1:17" ht="25.5" customHeight="1" x14ac:dyDescent="0.25">
      <c r="A100" s="22">
        <v>50</v>
      </c>
      <c r="B100" s="84" t="s">
        <v>127</v>
      </c>
      <c r="C100" s="84" t="s">
        <v>128</v>
      </c>
      <c r="D100" s="84" t="s">
        <v>129</v>
      </c>
      <c r="E100" s="84" t="s">
        <v>42</v>
      </c>
      <c r="F100" s="84" t="s">
        <v>45</v>
      </c>
      <c r="G100" s="85">
        <v>188</v>
      </c>
      <c r="H100" s="85">
        <v>79</v>
      </c>
      <c r="M100" s="24" t="s">
        <v>229</v>
      </c>
      <c r="N100" s="32" t="s">
        <v>854</v>
      </c>
      <c r="O100" s="22">
        <v>69</v>
      </c>
      <c r="Q100" s="22">
        <v>3</v>
      </c>
    </row>
    <row r="101" spans="1:17" ht="25.5" customHeight="1" x14ac:dyDescent="0.25">
      <c r="A101" s="22">
        <v>50</v>
      </c>
      <c r="B101" s="86" t="s">
        <v>127</v>
      </c>
      <c r="C101" s="86" t="s">
        <v>130</v>
      </c>
      <c r="D101" s="86" t="s">
        <v>130</v>
      </c>
      <c r="E101" s="86" t="s">
        <v>38</v>
      </c>
      <c r="F101" s="86" t="s">
        <v>57</v>
      </c>
      <c r="G101" s="87">
        <v>128</v>
      </c>
      <c r="H101" s="87">
        <v>69</v>
      </c>
      <c r="M101" s="24" t="s">
        <v>229</v>
      </c>
      <c r="N101" s="32" t="s">
        <v>855</v>
      </c>
      <c r="O101" s="22">
        <v>64</v>
      </c>
      <c r="Q101" s="22">
        <v>2</v>
      </c>
    </row>
    <row r="102" spans="1:17" ht="25.5" customHeight="1" x14ac:dyDescent="0.25">
      <c r="A102" s="22">
        <v>50</v>
      </c>
      <c r="B102" s="86" t="s">
        <v>127</v>
      </c>
      <c r="C102" s="86" t="s">
        <v>130</v>
      </c>
      <c r="D102" s="86" t="s">
        <v>130</v>
      </c>
      <c r="E102" s="86" t="s">
        <v>58</v>
      </c>
      <c r="F102" s="86" t="s">
        <v>65</v>
      </c>
      <c r="G102" s="87">
        <v>160</v>
      </c>
      <c r="H102" s="87">
        <v>69</v>
      </c>
      <c r="M102" s="24" t="s">
        <v>229</v>
      </c>
      <c r="N102" s="32" t="s">
        <v>856</v>
      </c>
      <c r="O102" s="22">
        <v>74</v>
      </c>
      <c r="Q102" s="22">
        <v>4</v>
      </c>
    </row>
    <row r="103" spans="1:17" ht="25.5" customHeight="1" x14ac:dyDescent="0.25">
      <c r="A103" s="22">
        <v>50</v>
      </c>
      <c r="B103" s="86" t="s">
        <v>127</v>
      </c>
      <c r="C103" s="86" t="s">
        <v>130</v>
      </c>
      <c r="D103" s="86" t="s">
        <v>130</v>
      </c>
      <c r="E103" s="86" t="s">
        <v>66</v>
      </c>
      <c r="F103" s="86" t="s">
        <v>45</v>
      </c>
      <c r="G103" s="87">
        <v>128</v>
      </c>
      <c r="H103" s="87">
        <v>69</v>
      </c>
      <c r="M103" s="24" t="s">
        <v>26</v>
      </c>
      <c r="N103" s="32" t="s">
        <v>857</v>
      </c>
      <c r="O103" s="22">
        <v>64</v>
      </c>
      <c r="Q103" s="22">
        <v>2</v>
      </c>
    </row>
    <row r="104" spans="1:17" ht="25.5" customHeight="1" x14ac:dyDescent="0.25">
      <c r="A104" s="22">
        <v>50</v>
      </c>
      <c r="B104" s="84" t="s">
        <v>127</v>
      </c>
      <c r="C104" s="84" t="s">
        <v>131</v>
      </c>
      <c r="D104" s="84" t="s">
        <v>132</v>
      </c>
      <c r="E104" s="84" t="s">
        <v>38</v>
      </c>
      <c r="F104" s="84" t="s">
        <v>41</v>
      </c>
      <c r="G104" s="85">
        <v>112</v>
      </c>
      <c r="H104" s="85">
        <v>69</v>
      </c>
      <c r="M104" s="24" t="s">
        <v>26</v>
      </c>
      <c r="N104" s="32" t="s">
        <v>737</v>
      </c>
      <c r="O104" s="22">
        <v>74</v>
      </c>
      <c r="Q104" s="22">
        <v>4</v>
      </c>
    </row>
    <row r="105" spans="1:17" ht="38.25" customHeight="1" x14ac:dyDescent="0.25">
      <c r="A105" s="22">
        <v>52</v>
      </c>
      <c r="B105" s="84" t="s">
        <v>127</v>
      </c>
      <c r="C105" s="84" t="s">
        <v>131</v>
      </c>
      <c r="D105" s="84" t="s">
        <v>132</v>
      </c>
      <c r="E105" s="84" t="s">
        <v>42</v>
      </c>
      <c r="F105" s="84" t="s">
        <v>65</v>
      </c>
      <c r="G105" s="85">
        <v>147</v>
      </c>
      <c r="H105" s="85">
        <v>69</v>
      </c>
      <c r="M105" s="24" t="s">
        <v>237</v>
      </c>
      <c r="N105" s="32" t="s">
        <v>643</v>
      </c>
      <c r="O105" s="22">
        <v>64</v>
      </c>
      <c r="Q105" s="22">
        <v>2</v>
      </c>
    </row>
    <row r="106" spans="1:17" ht="25.5" customHeight="1" x14ac:dyDescent="0.25">
      <c r="A106" s="22">
        <v>52</v>
      </c>
      <c r="B106" s="84" t="s">
        <v>127</v>
      </c>
      <c r="C106" s="84" t="s">
        <v>131</v>
      </c>
      <c r="D106" s="84" t="s">
        <v>132</v>
      </c>
      <c r="E106" s="84" t="s">
        <v>66</v>
      </c>
      <c r="F106" s="84" t="s">
        <v>45</v>
      </c>
      <c r="G106" s="85">
        <v>112</v>
      </c>
      <c r="H106" s="85">
        <v>69</v>
      </c>
      <c r="M106" s="24" t="s">
        <v>237</v>
      </c>
      <c r="N106" s="32" t="s">
        <v>858</v>
      </c>
      <c r="O106" s="22">
        <v>79</v>
      </c>
      <c r="Q106" s="22">
        <v>5</v>
      </c>
    </row>
    <row r="107" spans="1:17" ht="25.5" customHeight="1" x14ac:dyDescent="0.25">
      <c r="A107" s="22">
        <v>52</v>
      </c>
      <c r="B107" s="86" t="s">
        <v>127</v>
      </c>
      <c r="C107" s="86" t="s">
        <v>133</v>
      </c>
      <c r="D107" s="86" t="s">
        <v>134</v>
      </c>
      <c r="E107" s="86" t="s">
        <v>38</v>
      </c>
      <c r="F107" s="86" t="s">
        <v>41</v>
      </c>
      <c r="G107" s="87">
        <v>96</v>
      </c>
      <c r="H107" s="87">
        <v>64</v>
      </c>
      <c r="M107" s="24" t="s">
        <v>237</v>
      </c>
      <c r="N107" s="32" t="s">
        <v>860</v>
      </c>
      <c r="O107" s="22">
        <v>64</v>
      </c>
      <c r="Q107" s="22">
        <v>2</v>
      </c>
    </row>
    <row r="108" spans="1:17" ht="25.5" customHeight="1" x14ac:dyDescent="0.25">
      <c r="A108" s="22">
        <v>53</v>
      </c>
      <c r="B108" s="86" t="s">
        <v>127</v>
      </c>
      <c r="C108" s="86" t="s">
        <v>133</v>
      </c>
      <c r="D108" s="86" t="s">
        <v>134</v>
      </c>
      <c r="E108" s="86" t="s">
        <v>42</v>
      </c>
      <c r="F108" s="86" t="s">
        <v>45</v>
      </c>
      <c r="G108" s="87">
        <v>122</v>
      </c>
      <c r="H108" s="87">
        <v>64</v>
      </c>
      <c r="M108" s="24" t="s">
        <v>237</v>
      </c>
      <c r="N108" s="32" t="s">
        <v>859</v>
      </c>
      <c r="O108" s="22">
        <v>64</v>
      </c>
      <c r="Q108" s="22">
        <v>2</v>
      </c>
    </row>
    <row r="109" spans="1:17" ht="25.5" customHeight="1" x14ac:dyDescent="0.25">
      <c r="A109" s="22">
        <v>54</v>
      </c>
      <c r="B109" s="84" t="s">
        <v>127</v>
      </c>
      <c r="C109" s="84" t="s">
        <v>135</v>
      </c>
      <c r="D109" s="84" t="s">
        <v>136</v>
      </c>
      <c r="E109" s="84" t="s">
        <v>38</v>
      </c>
      <c r="F109" s="84" t="s">
        <v>113</v>
      </c>
      <c r="G109" s="85">
        <v>126</v>
      </c>
      <c r="H109" s="85">
        <v>74</v>
      </c>
      <c r="M109" s="24" t="s">
        <v>243</v>
      </c>
      <c r="N109" s="32" t="s">
        <v>861</v>
      </c>
      <c r="O109" s="22">
        <v>64</v>
      </c>
      <c r="Q109" s="22">
        <v>2</v>
      </c>
    </row>
    <row r="110" spans="1:17" ht="25.5" customHeight="1" x14ac:dyDescent="0.25">
      <c r="A110" s="22">
        <v>54</v>
      </c>
      <c r="B110" s="84" t="s">
        <v>127</v>
      </c>
      <c r="C110" s="84" t="s">
        <v>135</v>
      </c>
      <c r="D110" s="84" t="s">
        <v>136</v>
      </c>
      <c r="E110" s="84" t="s">
        <v>114</v>
      </c>
      <c r="F110" s="84" t="s">
        <v>63</v>
      </c>
      <c r="G110" s="85">
        <v>175</v>
      </c>
      <c r="H110" s="85">
        <v>74</v>
      </c>
      <c r="M110" s="24" t="s">
        <v>243</v>
      </c>
      <c r="N110" s="32" t="s">
        <v>644</v>
      </c>
      <c r="O110" s="22">
        <v>64</v>
      </c>
      <c r="Q110" s="22">
        <v>2</v>
      </c>
    </row>
    <row r="111" spans="1:17" ht="25.5" customHeight="1" x14ac:dyDescent="0.25">
      <c r="A111" s="22">
        <v>55</v>
      </c>
      <c r="B111" s="84" t="s">
        <v>127</v>
      </c>
      <c r="C111" s="84" t="s">
        <v>135</v>
      </c>
      <c r="D111" s="84" t="s">
        <v>136</v>
      </c>
      <c r="E111" s="84" t="s">
        <v>64</v>
      </c>
      <c r="F111" s="84" t="s">
        <v>41</v>
      </c>
      <c r="G111" s="85">
        <v>106</v>
      </c>
      <c r="H111" s="85">
        <v>74</v>
      </c>
      <c r="M111" s="24" t="s">
        <v>243</v>
      </c>
      <c r="N111" s="32" t="s">
        <v>862</v>
      </c>
      <c r="O111" s="22">
        <v>64</v>
      </c>
      <c r="Q111" s="22">
        <v>2</v>
      </c>
    </row>
    <row r="112" spans="1:17" ht="25.5" customHeight="1" x14ac:dyDescent="0.25">
      <c r="A112" s="22">
        <v>55</v>
      </c>
      <c r="B112" s="84" t="s">
        <v>127</v>
      </c>
      <c r="C112" s="84" t="s">
        <v>135</v>
      </c>
      <c r="D112" s="84" t="s">
        <v>136</v>
      </c>
      <c r="E112" s="84" t="s">
        <v>42</v>
      </c>
      <c r="F112" s="84" t="s">
        <v>45</v>
      </c>
      <c r="G112" s="85">
        <v>126</v>
      </c>
      <c r="H112" s="85">
        <v>74</v>
      </c>
      <c r="M112" s="24" t="s">
        <v>243</v>
      </c>
      <c r="N112" s="32" t="s">
        <v>863</v>
      </c>
      <c r="O112" s="22">
        <v>69</v>
      </c>
      <c r="Q112" s="22">
        <v>3</v>
      </c>
    </row>
    <row r="113" spans="1:17" ht="25.5" customHeight="1" x14ac:dyDescent="0.25">
      <c r="A113" s="22">
        <v>55</v>
      </c>
      <c r="B113" s="86" t="s">
        <v>127</v>
      </c>
      <c r="C113" s="86" t="s">
        <v>137</v>
      </c>
      <c r="D113" s="86" t="s">
        <v>138</v>
      </c>
      <c r="E113" s="86" t="s">
        <v>38</v>
      </c>
      <c r="F113" s="86" t="s">
        <v>55</v>
      </c>
      <c r="G113" s="87">
        <v>199</v>
      </c>
      <c r="H113" s="87">
        <v>79</v>
      </c>
      <c r="M113" s="24" t="s">
        <v>243</v>
      </c>
      <c r="N113" s="32" t="s">
        <v>645</v>
      </c>
      <c r="O113" s="22">
        <v>64</v>
      </c>
      <c r="Q113" s="22">
        <v>2</v>
      </c>
    </row>
    <row r="114" spans="1:17" ht="25.5" customHeight="1" x14ac:dyDescent="0.25">
      <c r="A114" s="22">
        <v>55</v>
      </c>
      <c r="B114" s="86" t="s">
        <v>127</v>
      </c>
      <c r="C114" s="86" t="s">
        <v>137</v>
      </c>
      <c r="D114" s="86" t="s">
        <v>138</v>
      </c>
      <c r="E114" s="86" t="s">
        <v>56</v>
      </c>
      <c r="F114" s="86" t="s">
        <v>47</v>
      </c>
      <c r="G114" s="87">
        <v>153</v>
      </c>
      <c r="H114" s="87">
        <v>79</v>
      </c>
      <c r="M114" s="24" t="s">
        <v>243</v>
      </c>
      <c r="N114" s="32" t="s">
        <v>864</v>
      </c>
      <c r="O114" s="22">
        <v>59</v>
      </c>
      <c r="Q114" s="22">
        <v>1</v>
      </c>
    </row>
    <row r="115" spans="1:17" x14ac:dyDescent="0.25">
      <c r="A115" s="22">
        <v>56</v>
      </c>
      <c r="B115" s="86" t="s">
        <v>127</v>
      </c>
      <c r="C115" s="86" t="s">
        <v>137</v>
      </c>
      <c r="D115" s="86" t="s">
        <v>138</v>
      </c>
      <c r="E115" s="86" t="s">
        <v>48</v>
      </c>
      <c r="F115" s="86" t="s">
        <v>63</v>
      </c>
      <c r="G115" s="87">
        <v>162</v>
      </c>
      <c r="H115" s="87">
        <v>79</v>
      </c>
      <c r="M115" s="24" t="s">
        <v>253</v>
      </c>
      <c r="N115" s="32" t="s">
        <v>865</v>
      </c>
      <c r="O115" s="22">
        <v>64</v>
      </c>
      <c r="Q115" s="22">
        <v>2</v>
      </c>
    </row>
    <row r="116" spans="1:17" ht="25.5" customHeight="1" x14ac:dyDescent="0.25">
      <c r="A116" s="22">
        <v>427</v>
      </c>
      <c r="B116" s="86" t="s">
        <v>127</v>
      </c>
      <c r="C116" s="86" t="s">
        <v>137</v>
      </c>
      <c r="D116" s="86" t="s">
        <v>138</v>
      </c>
      <c r="E116" s="86" t="s">
        <v>64</v>
      </c>
      <c r="F116" s="86" t="s">
        <v>45</v>
      </c>
      <c r="G116" s="87">
        <v>199</v>
      </c>
      <c r="H116" s="87">
        <v>79</v>
      </c>
      <c r="M116" s="24" t="s">
        <v>253</v>
      </c>
      <c r="N116" s="32" t="s">
        <v>866</v>
      </c>
      <c r="O116" s="22">
        <v>64</v>
      </c>
      <c r="Q116" s="22">
        <v>2</v>
      </c>
    </row>
    <row r="117" spans="1:17" ht="25.5" customHeight="1" x14ac:dyDescent="0.25">
      <c r="A117" s="22">
        <v>57</v>
      </c>
      <c r="B117" s="84" t="s">
        <v>127</v>
      </c>
      <c r="C117" s="84" t="s">
        <v>139</v>
      </c>
      <c r="D117" s="84" t="s">
        <v>140</v>
      </c>
      <c r="E117" s="84" t="s">
        <v>38</v>
      </c>
      <c r="F117" s="84" t="s">
        <v>41</v>
      </c>
      <c r="G117" s="85">
        <v>115</v>
      </c>
      <c r="H117" s="85">
        <v>69</v>
      </c>
      <c r="M117" s="24" t="s">
        <v>258</v>
      </c>
      <c r="N117" s="32" t="s">
        <v>646</v>
      </c>
      <c r="O117" s="22">
        <v>64</v>
      </c>
      <c r="Q117" s="22">
        <v>2</v>
      </c>
    </row>
    <row r="118" spans="1:17" ht="25.5" customHeight="1" x14ac:dyDescent="0.25">
      <c r="A118" s="22">
        <v>57</v>
      </c>
      <c r="B118" s="84" t="s">
        <v>127</v>
      </c>
      <c r="C118" s="84" t="s">
        <v>139</v>
      </c>
      <c r="D118" s="84" t="s">
        <v>140</v>
      </c>
      <c r="E118" s="84" t="s">
        <v>42</v>
      </c>
      <c r="F118" s="84" t="s">
        <v>65</v>
      </c>
      <c r="G118" s="85">
        <v>140</v>
      </c>
      <c r="H118" s="85">
        <v>69</v>
      </c>
      <c r="M118" s="24" t="s">
        <v>258</v>
      </c>
      <c r="N118" s="32" t="s">
        <v>867</v>
      </c>
      <c r="O118" s="22">
        <v>74</v>
      </c>
      <c r="Q118" s="22">
        <v>4</v>
      </c>
    </row>
    <row r="119" spans="1:17" ht="25.5" customHeight="1" x14ac:dyDescent="0.25">
      <c r="A119" s="22">
        <v>58</v>
      </c>
      <c r="B119" s="84" t="s">
        <v>127</v>
      </c>
      <c r="C119" s="84" t="s">
        <v>139</v>
      </c>
      <c r="D119" s="84" t="s">
        <v>140</v>
      </c>
      <c r="E119" s="84" t="s">
        <v>66</v>
      </c>
      <c r="F119" s="84" t="s">
        <v>45</v>
      </c>
      <c r="G119" s="85">
        <v>115</v>
      </c>
      <c r="H119" s="85">
        <v>69</v>
      </c>
      <c r="M119" s="24" t="s">
        <v>258</v>
      </c>
      <c r="N119" s="32" t="s">
        <v>647</v>
      </c>
      <c r="O119" s="22">
        <v>64</v>
      </c>
      <c r="Q119" s="22">
        <v>2</v>
      </c>
    </row>
    <row r="120" spans="1:17" ht="25.5" customHeight="1" x14ac:dyDescent="0.25">
      <c r="A120" s="22">
        <v>493</v>
      </c>
      <c r="B120" s="86" t="s">
        <v>127</v>
      </c>
      <c r="C120" s="86" t="s">
        <v>141</v>
      </c>
      <c r="D120" s="86" t="s">
        <v>142</v>
      </c>
      <c r="E120" s="86" t="s">
        <v>38</v>
      </c>
      <c r="F120" s="86" t="s">
        <v>41</v>
      </c>
      <c r="G120" s="87">
        <v>102</v>
      </c>
      <c r="H120" s="87">
        <v>74</v>
      </c>
      <c r="M120" s="24" t="s">
        <v>258</v>
      </c>
      <c r="N120" s="32" t="s">
        <v>868</v>
      </c>
      <c r="O120" s="22">
        <v>64</v>
      </c>
      <c r="Q120" s="22">
        <v>2</v>
      </c>
    </row>
    <row r="121" spans="1:17" ht="25.5" customHeight="1" x14ac:dyDescent="0.25">
      <c r="A121" s="22">
        <v>493</v>
      </c>
      <c r="B121" s="86" t="s">
        <v>127</v>
      </c>
      <c r="C121" s="86" t="s">
        <v>141</v>
      </c>
      <c r="D121" s="86" t="s">
        <v>142</v>
      </c>
      <c r="E121" s="86" t="s">
        <v>42</v>
      </c>
      <c r="F121" s="86" t="s">
        <v>45</v>
      </c>
      <c r="G121" s="87">
        <v>151</v>
      </c>
      <c r="H121" s="87">
        <v>74</v>
      </c>
      <c r="M121" s="24" t="s">
        <v>265</v>
      </c>
      <c r="N121" s="32" t="s">
        <v>869</v>
      </c>
      <c r="O121" s="22">
        <v>64</v>
      </c>
      <c r="Q121" s="22">
        <v>2</v>
      </c>
    </row>
    <row r="122" spans="1:17" ht="25.5" customHeight="1" x14ac:dyDescent="0.25">
      <c r="A122" s="22">
        <v>493</v>
      </c>
      <c r="B122" s="84" t="s">
        <v>127</v>
      </c>
      <c r="C122" s="84" t="s">
        <v>143</v>
      </c>
      <c r="D122" s="84" t="s">
        <v>144</v>
      </c>
      <c r="E122" s="84" t="s">
        <v>35</v>
      </c>
      <c r="F122" s="84" t="s">
        <v>35</v>
      </c>
      <c r="G122" s="85">
        <v>113</v>
      </c>
      <c r="H122" s="85">
        <v>69</v>
      </c>
      <c r="M122" s="24" t="s">
        <v>265</v>
      </c>
      <c r="N122" s="32" t="s">
        <v>648</v>
      </c>
      <c r="O122" s="22">
        <v>69</v>
      </c>
      <c r="Q122" s="22">
        <v>3</v>
      </c>
    </row>
    <row r="123" spans="1:17" ht="25.5" customHeight="1" x14ac:dyDescent="0.25">
      <c r="A123" s="22">
        <v>493</v>
      </c>
      <c r="B123" s="86" t="s">
        <v>127</v>
      </c>
      <c r="C123" s="86" t="s">
        <v>145</v>
      </c>
      <c r="D123" s="86" t="s">
        <v>146</v>
      </c>
      <c r="E123" s="86" t="s">
        <v>38</v>
      </c>
      <c r="F123" s="86" t="s">
        <v>113</v>
      </c>
      <c r="G123" s="87">
        <v>138</v>
      </c>
      <c r="H123" s="87">
        <v>79</v>
      </c>
      <c r="M123" s="24" t="s">
        <v>265</v>
      </c>
      <c r="N123" s="32" t="s">
        <v>870</v>
      </c>
      <c r="O123" s="22">
        <v>74</v>
      </c>
      <c r="Q123" s="22">
        <v>4</v>
      </c>
    </row>
    <row r="124" spans="1:17" ht="25.5" customHeight="1" x14ac:dyDescent="0.25">
      <c r="A124" s="22">
        <v>61</v>
      </c>
      <c r="B124" s="86" t="s">
        <v>127</v>
      </c>
      <c r="C124" s="86" t="s">
        <v>145</v>
      </c>
      <c r="D124" s="86" t="s">
        <v>146</v>
      </c>
      <c r="E124" s="86" t="s">
        <v>114</v>
      </c>
      <c r="F124" s="86" t="s">
        <v>63</v>
      </c>
      <c r="G124" s="87">
        <v>217</v>
      </c>
      <c r="H124" s="87">
        <v>79</v>
      </c>
      <c r="M124" s="24" t="s">
        <v>271</v>
      </c>
      <c r="N124" s="32" t="s">
        <v>871</v>
      </c>
      <c r="O124" s="22">
        <v>64</v>
      </c>
      <c r="Q124" s="22">
        <v>2</v>
      </c>
    </row>
    <row r="125" spans="1:17" ht="25.5" customHeight="1" x14ac:dyDescent="0.25">
      <c r="A125" s="22">
        <v>63</v>
      </c>
      <c r="B125" s="86" t="s">
        <v>127</v>
      </c>
      <c r="C125" s="86" t="s">
        <v>145</v>
      </c>
      <c r="D125" s="86" t="s">
        <v>146</v>
      </c>
      <c r="E125" s="86" t="s">
        <v>64</v>
      </c>
      <c r="F125" s="86" t="s">
        <v>41</v>
      </c>
      <c r="G125" s="87">
        <v>114</v>
      </c>
      <c r="H125" s="87">
        <v>79</v>
      </c>
      <c r="M125" s="24" t="s">
        <v>271</v>
      </c>
      <c r="N125" s="32" t="s">
        <v>649</v>
      </c>
      <c r="O125" s="22">
        <v>79</v>
      </c>
      <c r="Q125" s="22">
        <v>5</v>
      </c>
    </row>
    <row r="126" spans="1:17" ht="25.5" customHeight="1" x14ac:dyDescent="0.25">
      <c r="A126" s="22">
        <v>63</v>
      </c>
      <c r="B126" s="86" t="s">
        <v>127</v>
      </c>
      <c r="C126" s="86" t="s">
        <v>145</v>
      </c>
      <c r="D126" s="86" t="s">
        <v>146</v>
      </c>
      <c r="E126" s="86" t="s">
        <v>42</v>
      </c>
      <c r="F126" s="86" t="s">
        <v>45</v>
      </c>
      <c r="G126" s="87">
        <v>138</v>
      </c>
      <c r="H126" s="87">
        <v>79</v>
      </c>
      <c r="M126" s="24" t="s">
        <v>271</v>
      </c>
      <c r="N126" s="32" t="s">
        <v>738</v>
      </c>
      <c r="O126" s="22">
        <v>69</v>
      </c>
      <c r="Q126" s="22">
        <v>3</v>
      </c>
    </row>
    <row r="127" spans="1:17" ht="25.5" customHeight="1" x14ac:dyDescent="0.25">
      <c r="A127" s="22">
        <v>63</v>
      </c>
      <c r="B127" s="84" t="s">
        <v>127</v>
      </c>
      <c r="C127" s="84" t="s">
        <v>147</v>
      </c>
      <c r="D127" s="84" t="s">
        <v>147</v>
      </c>
      <c r="E127" s="84" t="s">
        <v>38</v>
      </c>
      <c r="F127" s="84" t="s">
        <v>41</v>
      </c>
      <c r="G127" s="85">
        <v>99</v>
      </c>
      <c r="H127" s="85">
        <v>69</v>
      </c>
      <c r="M127" s="24" t="s">
        <v>271</v>
      </c>
      <c r="N127" s="32" t="s">
        <v>872</v>
      </c>
      <c r="O127" s="22">
        <v>69</v>
      </c>
      <c r="Q127" s="22">
        <v>3</v>
      </c>
    </row>
    <row r="128" spans="1:17" ht="25.5" customHeight="1" x14ac:dyDescent="0.25">
      <c r="A128" s="22">
        <v>63</v>
      </c>
      <c r="B128" s="84" t="s">
        <v>127</v>
      </c>
      <c r="C128" s="84" t="s">
        <v>147</v>
      </c>
      <c r="D128" s="84" t="s">
        <v>147</v>
      </c>
      <c r="E128" s="84" t="s">
        <v>42</v>
      </c>
      <c r="F128" s="84" t="s">
        <v>65</v>
      </c>
      <c r="G128" s="85">
        <v>113</v>
      </c>
      <c r="H128" s="85">
        <v>69</v>
      </c>
      <c r="M128" s="24" t="s">
        <v>271</v>
      </c>
      <c r="N128" s="32" t="s">
        <v>873</v>
      </c>
      <c r="O128" s="22">
        <v>69</v>
      </c>
      <c r="Q128" s="22">
        <v>3</v>
      </c>
    </row>
    <row r="129" spans="1:17" ht="25.5" customHeight="1" x14ac:dyDescent="0.25">
      <c r="A129" s="22">
        <v>64</v>
      </c>
      <c r="B129" s="84" t="s">
        <v>127</v>
      </c>
      <c r="C129" s="84" t="s">
        <v>147</v>
      </c>
      <c r="D129" s="84" t="s">
        <v>147</v>
      </c>
      <c r="E129" s="84" t="s">
        <v>66</v>
      </c>
      <c r="F129" s="84" t="s">
        <v>45</v>
      </c>
      <c r="G129" s="85">
        <v>99</v>
      </c>
      <c r="H129" s="85">
        <v>69</v>
      </c>
      <c r="M129" s="24" t="s">
        <v>271</v>
      </c>
      <c r="N129" s="32" t="s">
        <v>874</v>
      </c>
      <c r="O129" s="22">
        <v>79</v>
      </c>
      <c r="Q129" s="22">
        <v>5</v>
      </c>
    </row>
    <row r="130" spans="1:17" ht="25.5" customHeight="1" x14ac:dyDescent="0.25">
      <c r="A130" s="22">
        <v>64</v>
      </c>
      <c r="B130" s="86" t="s">
        <v>127</v>
      </c>
      <c r="C130" s="86" t="s">
        <v>148</v>
      </c>
      <c r="D130" s="86" t="s">
        <v>149</v>
      </c>
      <c r="E130" s="86" t="s">
        <v>38</v>
      </c>
      <c r="F130" s="86" t="s">
        <v>113</v>
      </c>
      <c r="G130" s="87">
        <v>152</v>
      </c>
      <c r="H130" s="87">
        <v>79</v>
      </c>
      <c r="M130" s="24" t="s">
        <v>271</v>
      </c>
      <c r="N130" s="32" t="s">
        <v>875</v>
      </c>
      <c r="O130" s="22">
        <v>79</v>
      </c>
      <c r="Q130" s="22">
        <v>5</v>
      </c>
    </row>
    <row r="131" spans="1:17" ht="25.5" customHeight="1" x14ac:dyDescent="0.25">
      <c r="A131" s="22">
        <v>64</v>
      </c>
      <c r="B131" s="86" t="s">
        <v>127</v>
      </c>
      <c r="C131" s="86" t="s">
        <v>148</v>
      </c>
      <c r="D131" s="86" t="s">
        <v>149</v>
      </c>
      <c r="E131" s="86" t="s">
        <v>114</v>
      </c>
      <c r="F131" s="86" t="s">
        <v>63</v>
      </c>
      <c r="G131" s="87">
        <v>250</v>
      </c>
      <c r="H131" s="87">
        <v>79</v>
      </c>
      <c r="M131" s="24" t="s">
        <v>271</v>
      </c>
      <c r="N131" s="32" t="s">
        <v>876</v>
      </c>
      <c r="O131" s="22">
        <v>69</v>
      </c>
      <c r="Q131" s="22">
        <v>3</v>
      </c>
    </row>
    <row r="132" spans="1:17" ht="25.5" customHeight="1" x14ac:dyDescent="0.25">
      <c r="A132" s="22">
        <v>64</v>
      </c>
      <c r="B132" s="86" t="s">
        <v>127</v>
      </c>
      <c r="C132" s="86" t="s">
        <v>148</v>
      </c>
      <c r="D132" s="86" t="s">
        <v>149</v>
      </c>
      <c r="E132" s="86" t="s">
        <v>64</v>
      </c>
      <c r="F132" s="86" t="s">
        <v>41</v>
      </c>
      <c r="G132" s="87">
        <v>119</v>
      </c>
      <c r="H132" s="87">
        <v>79</v>
      </c>
      <c r="M132" s="24" t="s">
        <v>271</v>
      </c>
      <c r="N132" s="32" t="s">
        <v>877</v>
      </c>
      <c r="O132" s="22">
        <v>64</v>
      </c>
      <c r="Q132" s="22">
        <v>2</v>
      </c>
    </row>
    <row r="133" spans="1:17" ht="25.5" customHeight="1" x14ac:dyDescent="0.25">
      <c r="A133" s="22">
        <v>65</v>
      </c>
      <c r="B133" s="86" t="s">
        <v>127</v>
      </c>
      <c r="C133" s="86" t="s">
        <v>148</v>
      </c>
      <c r="D133" s="86" t="s">
        <v>149</v>
      </c>
      <c r="E133" s="86" t="s">
        <v>42</v>
      </c>
      <c r="F133" s="86" t="s">
        <v>45</v>
      </c>
      <c r="G133" s="87">
        <v>152</v>
      </c>
      <c r="H133" s="87">
        <v>79</v>
      </c>
      <c r="M133" s="24" t="s">
        <v>271</v>
      </c>
      <c r="N133" s="32" t="s">
        <v>650</v>
      </c>
      <c r="O133" s="22">
        <v>69</v>
      </c>
      <c r="Q133" s="22">
        <v>3</v>
      </c>
    </row>
    <row r="134" spans="1:17" ht="25.5" customHeight="1" x14ac:dyDescent="0.25">
      <c r="A134" s="22">
        <v>65</v>
      </c>
      <c r="B134" s="84" t="s">
        <v>127</v>
      </c>
      <c r="C134" s="84" t="s">
        <v>150</v>
      </c>
      <c r="D134" s="84" t="s">
        <v>151</v>
      </c>
      <c r="E134" s="84" t="s">
        <v>38</v>
      </c>
      <c r="F134" s="84" t="s">
        <v>113</v>
      </c>
      <c r="G134" s="85">
        <v>115</v>
      </c>
      <c r="H134" s="85">
        <v>79</v>
      </c>
      <c r="M134" s="24" t="s">
        <v>271</v>
      </c>
      <c r="N134" s="32" t="s">
        <v>878</v>
      </c>
      <c r="O134" s="22">
        <v>69</v>
      </c>
      <c r="Q134" s="22">
        <v>3</v>
      </c>
    </row>
    <row r="135" spans="1:17" ht="25.5" customHeight="1" x14ac:dyDescent="0.25">
      <c r="A135" s="22">
        <v>65</v>
      </c>
      <c r="B135" s="84" t="s">
        <v>127</v>
      </c>
      <c r="C135" s="84" t="s">
        <v>150</v>
      </c>
      <c r="D135" s="84" t="s">
        <v>151</v>
      </c>
      <c r="E135" s="84" t="s">
        <v>114</v>
      </c>
      <c r="F135" s="84" t="s">
        <v>63</v>
      </c>
      <c r="G135" s="85">
        <v>129</v>
      </c>
      <c r="H135" s="85">
        <v>79</v>
      </c>
      <c r="M135" s="24" t="s">
        <v>271</v>
      </c>
      <c r="N135" s="32" t="s">
        <v>739</v>
      </c>
      <c r="O135" s="22">
        <v>64</v>
      </c>
      <c r="Q135" s="22">
        <v>2</v>
      </c>
    </row>
    <row r="136" spans="1:17" ht="25.5" customHeight="1" x14ac:dyDescent="0.25">
      <c r="A136" s="22">
        <v>66</v>
      </c>
      <c r="B136" s="84" t="s">
        <v>127</v>
      </c>
      <c r="C136" s="84" t="s">
        <v>150</v>
      </c>
      <c r="D136" s="84" t="s">
        <v>151</v>
      </c>
      <c r="E136" s="84" t="s">
        <v>64</v>
      </c>
      <c r="F136" s="84" t="s">
        <v>41</v>
      </c>
      <c r="G136" s="85">
        <v>96</v>
      </c>
      <c r="H136" s="85">
        <v>79</v>
      </c>
      <c r="M136" s="24" t="s">
        <v>271</v>
      </c>
      <c r="N136" s="32" t="s">
        <v>651</v>
      </c>
      <c r="O136" s="22">
        <v>69</v>
      </c>
      <c r="Q136" s="22">
        <v>3</v>
      </c>
    </row>
    <row r="137" spans="1:17" ht="25.5" customHeight="1" x14ac:dyDescent="0.25">
      <c r="A137" s="22">
        <v>66</v>
      </c>
      <c r="B137" s="84" t="s">
        <v>127</v>
      </c>
      <c r="C137" s="84" t="s">
        <v>150</v>
      </c>
      <c r="D137" s="84" t="s">
        <v>151</v>
      </c>
      <c r="E137" s="84" t="s">
        <v>42</v>
      </c>
      <c r="F137" s="84" t="s">
        <v>45</v>
      </c>
      <c r="G137" s="85">
        <v>115</v>
      </c>
      <c r="H137" s="85">
        <v>79</v>
      </c>
      <c r="M137" s="24" t="s">
        <v>296</v>
      </c>
      <c r="N137" s="32" t="s">
        <v>879</v>
      </c>
      <c r="O137" s="22">
        <v>64</v>
      </c>
      <c r="Q137" s="22">
        <v>2</v>
      </c>
    </row>
    <row r="138" spans="1:17" ht="25.5" customHeight="1" x14ac:dyDescent="0.25">
      <c r="A138" s="22">
        <v>66</v>
      </c>
      <c r="B138" s="86" t="s">
        <v>127</v>
      </c>
      <c r="C138" s="86" t="s">
        <v>152</v>
      </c>
      <c r="D138" s="86" t="s">
        <v>153</v>
      </c>
      <c r="E138" s="86" t="s">
        <v>38</v>
      </c>
      <c r="F138" s="86" t="s">
        <v>113</v>
      </c>
      <c r="G138" s="87">
        <v>197</v>
      </c>
      <c r="H138" s="87">
        <v>79</v>
      </c>
      <c r="M138" s="24" t="s">
        <v>296</v>
      </c>
      <c r="N138" s="32" t="s">
        <v>880</v>
      </c>
      <c r="O138" s="22">
        <v>69</v>
      </c>
      <c r="Q138" s="22">
        <v>3</v>
      </c>
    </row>
    <row r="139" spans="1:17" ht="25.5" customHeight="1" x14ac:dyDescent="0.25">
      <c r="A139" s="22">
        <v>66</v>
      </c>
      <c r="B139" s="86" t="s">
        <v>127</v>
      </c>
      <c r="C139" s="86" t="s">
        <v>152</v>
      </c>
      <c r="D139" s="86" t="s">
        <v>153</v>
      </c>
      <c r="E139" s="86" t="s">
        <v>114</v>
      </c>
      <c r="F139" s="86" t="s">
        <v>63</v>
      </c>
      <c r="G139" s="87">
        <v>418</v>
      </c>
      <c r="H139" s="87">
        <v>79</v>
      </c>
      <c r="M139" s="24" t="s">
        <v>296</v>
      </c>
      <c r="N139" s="32" t="s">
        <v>881</v>
      </c>
      <c r="O139" s="22">
        <v>69</v>
      </c>
      <c r="Q139" s="22">
        <v>3</v>
      </c>
    </row>
    <row r="140" spans="1:17" ht="25.5" customHeight="1" x14ac:dyDescent="0.25">
      <c r="A140" s="22">
        <v>66</v>
      </c>
      <c r="B140" s="86" t="s">
        <v>127</v>
      </c>
      <c r="C140" s="86" t="s">
        <v>152</v>
      </c>
      <c r="D140" s="86" t="s">
        <v>153</v>
      </c>
      <c r="E140" s="86" t="s">
        <v>64</v>
      </c>
      <c r="F140" s="86" t="s">
        <v>45</v>
      </c>
      <c r="G140" s="87">
        <v>197</v>
      </c>
      <c r="H140" s="87">
        <v>79</v>
      </c>
      <c r="M140" s="24" t="s">
        <v>296</v>
      </c>
      <c r="N140" s="32" t="s">
        <v>882</v>
      </c>
      <c r="O140" s="22">
        <v>64</v>
      </c>
      <c r="Q140" s="22">
        <v>2</v>
      </c>
    </row>
    <row r="141" spans="1:17" ht="25.5" customHeight="1" x14ac:dyDescent="0.25">
      <c r="A141" s="22">
        <v>67</v>
      </c>
      <c r="B141" s="84" t="s">
        <v>127</v>
      </c>
      <c r="C141" s="84" t="s">
        <v>154</v>
      </c>
      <c r="D141" s="84" t="s">
        <v>155</v>
      </c>
      <c r="E141" s="84" t="s">
        <v>38</v>
      </c>
      <c r="F141" s="84" t="s">
        <v>113</v>
      </c>
      <c r="G141" s="85">
        <v>179</v>
      </c>
      <c r="H141" s="85">
        <v>79</v>
      </c>
      <c r="M141" s="24" t="s">
        <v>296</v>
      </c>
      <c r="N141" s="32" t="s">
        <v>883</v>
      </c>
      <c r="O141" s="22">
        <v>64</v>
      </c>
      <c r="Q141" s="22">
        <v>2</v>
      </c>
    </row>
    <row r="142" spans="1:17" ht="25.5" customHeight="1" x14ac:dyDescent="0.25">
      <c r="A142" s="22">
        <v>68</v>
      </c>
      <c r="B142" s="84" t="s">
        <v>127</v>
      </c>
      <c r="C142" s="84" t="s">
        <v>154</v>
      </c>
      <c r="D142" s="84" t="s">
        <v>155</v>
      </c>
      <c r="E142" s="84" t="s">
        <v>114</v>
      </c>
      <c r="F142" s="84" t="s">
        <v>63</v>
      </c>
      <c r="G142" s="85">
        <v>397</v>
      </c>
      <c r="H142" s="85">
        <v>79</v>
      </c>
      <c r="M142" s="24" t="s">
        <v>296</v>
      </c>
      <c r="N142" s="32" t="s">
        <v>884</v>
      </c>
      <c r="O142" s="22">
        <v>64</v>
      </c>
      <c r="Q142" s="22">
        <v>2</v>
      </c>
    </row>
    <row r="143" spans="1:17" ht="25.5" customHeight="1" x14ac:dyDescent="0.25">
      <c r="A143" s="22">
        <v>69</v>
      </c>
      <c r="B143" s="84" t="s">
        <v>127</v>
      </c>
      <c r="C143" s="84" t="s">
        <v>154</v>
      </c>
      <c r="D143" s="84" t="s">
        <v>155</v>
      </c>
      <c r="E143" s="84" t="s">
        <v>64</v>
      </c>
      <c r="F143" s="84" t="s">
        <v>45</v>
      </c>
      <c r="G143" s="85">
        <v>179</v>
      </c>
      <c r="H143" s="85">
        <v>79</v>
      </c>
      <c r="M143" s="24" t="s">
        <v>296</v>
      </c>
      <c r="N143" s="32" t="s">
        <v>885</v>
      </c>
      <c r="O143" s="22">
        <v>69</v>
      </c>
      <c r="Q143" s="22">
        <v>3</v>
      </c>
    </row>
    <row r="144" spans="1:17" ht="25.5" customHeight="1" x14ac:dyDescent="0.25">
      <c r="A144" s="22">
        <v>71</v>
      </c>
      <c r="B144" s="86" t="s">
        <v>156</v>
      </c>
      <c r="C144" s="86" t="s">
        <v>157</v>
      </c>
      <c r="D144" s="86" t="s">
        <v>158</v>
      </c>
      <c r="E144" s="86" t="s">
        <v>35</v>
      </c>
      <c r="F144" s="86" t="s">
        <v>35</v>
      </c>
      <c r="G144" s="87">
        <v>125</v>
      </c>
      <c r="H144" s="87">
        <v>69</v>
      </c>
      <c r="M144" s="24" t="s">
        <v>296</v>
      </c>
      <c r="N144" s="32" t="s">
        <v>886</v>
      </c>
      <c r="O144" s="22">
        <v>64</v>
      </c>
      <c r="Q144" s="22">
        <v>2</v>
      </c>
    </row>
    <row r="145" spans="1:17" ht="25.5" customHeight="1" x14ac:dyDescent="0.25">
      <c r="A145" s="22">
        <v>72</v>
      </c>
      <c r="B145" s="84" t="s">
        <v>156</v>
      </c>
      <c r="C145" s="84" t="s">
        <v>159</v>
      </c>
      <c r="D145" s="84" t="s">
        <v>160</v>
      </c>
      <c r="E145" s="84" t="s">
        <v>35</v>
      </c>
      <c r="F145" s="84" t="s">
        <v>35</v>
      </c>
      <c r="G145" s="85">
        <v>97</v>
      </c>
      <c r="H145" s="85">
        <v>64</v>
      </c>
      <c r="M145" s="24" t="s">
        <v>296</v>
      </c>
      <c r="N145" s="32" t="s">
        <v>887</v>
      </c>
      <c r="O145" s="22">
        <v>69</v>
      </c>
      <c r="Q145" s="22">
        <v>3</v>
      </c>
    </row>
    <row r="146" spans="1:17" ht="25.5" customHeight="1" x14ac:dyDescent="0.25">
      <c r="A146" s="22">
        <v>75</v>
      </c>
      <c r="B146" s="86" t="s">
        <v>156</v>
      </c>
      <c r="C146" s="86" t="s">
        <v>161</v>
      </c>
      <c r="D146" s="86" t="s">
        <v>161</v>
      </c>
      <c r="E146" s="86" t="s">
        <v>35</v>
      </c>
      <c r="F146" s="86" t="s">
        <v>35</v>
      </c>
      <c r="G146" s="87">
        <v>132</v>
      </c>
      <c r="H146" s="87">
        <v>69</v>
      </c>
      <c r="M146" s="24" t="s">
        <v>312</v>
      </c>
      <c r="N146" s="32" t="s">
        <v>740</v>
      </c>
      <c r="O146" s="22">
        <v>74</v>
      </c>
      <c r="Q146" s="22">
        <v>4</v>
      </c>
    </row>
    <row r="147" spans="1:17" ht="25.5" customHeight="1" x14ac:dyDescent="0.25">
      <c r="A147" s="22">
        <v>75</v>
      </c>
      <c r="B147" s="84" t="s">
        <v>156</v>
      </c>
      <c r="C147" s="84" t="s">
        <v>162</v>
      </c>
      <c r="D147" s="84" t="s">
        <v>162</v>
      </c>
      <c r="E147" s="84" t="s">
        <v>35</v>
      </c>
      <c r="F147" s="84" t="s">
        <v>35</v>
      </c>
      <c r="G147" s="85">
        <v>114</v>
      </c>
      <c r="H147" s="85">
        <v>69</v>
      </c>
      <c r="M147" s="24" t="s">
        <v>312</v>
      </c>
      <c r="N147" s="32" t="s">
        <v>888</v>
      </c>
      <c r="O147" s="22">
        <v>69</v>
      </c>
      <c r="Q147" s="22">
        <v>3</v>
      </c>
    </row>
    <row r="148" spans="1:17" ht="25.5" customHeight="1" x14ac:dyDescent="0.25">
      <c r="A148" s="22">
        <v>75</v>
      </c>
      <c r="B148" s="86" t="s">
        <v>156</v>
      </c>
      <c r="C148" s="86" t="s">
        <v>163</v>
      </c>
      <c r="D148" s="86" t="s">
        <v>164</v>
      </c>
      <c r="E148" s="86" t="s">
        <v>35</v>
      </c>
      <c r="F148" s="86" t="s">
        <v>35</v>
      </c>
      <c r="G148" s="87">
        <v>104</v>
      </c>
      <c r="H148" s="87">
        <v>69</v>
      </c>
      <c r="M148" s="24" t="s">
        <v>312</v>
      </c>
      <c r="N148" s="32" t="s">
        <v>889</v>
      </c>
      <c r="O148" s="22">
        <v>64</v>
      </c>
      <c r="Q148" s="22">
        <v>2</v>
      </c>
    </row>
    <row r="149" spans="1:17" ht="25.5" customHeight="1" x14ac:dyDescent="0.25">
      <c r="A149" s="22">
        <v>75</v>
      </c>
      <c r="B149" s="84" t="s">
        <v>165</v>
      </c>
      <c r="C149" s="84" t="s">
        <v>166</v>
      </c>
      <c r="D149" s="84" t="s">
        <v>167</v>
      </c>
      <c r="E149" s="84" t="s">
        <v>38</v>
      </c>
      <c r="F149" s="84" t="s">
        <v>55</v>
      </c>
      <c r="G149" s="85">
        <v>257</v>
      </c>
      <c r="H149" s="85">
        <v>79</v>
      </c>
      <c r="M149" s="24" t="s">
        <v>312</v>
      </c>
      <c r="N149" s="32" t="s">
        <v>890</v>
      </c>
      <c r="O149" s="22">
        <v>59</v>
      </c>
      <c r="Q149" s="22">
        <v>1</v>
      </c>
    </row>
    <row r="150" spans="1:17" ht="25.5" customHeight="1" x14ac:dyDescent="0.25">
      <c r="A150" s="22">
        <v>75</v>
      </c>
      <c r="B150" s="84" t="s">
        <v>165</v>
      </c>
      <c r="C150" s="84" t="s">
        <v>166</v>
      </c>
      <c r="D150" s="84" t="s">
        <v>167</v>
      </c>
      <c r="E150" s="84" t="s">
        <v>56</v>
      </c>
      <c r="F150" s="84" t="s">
        <v>39</v>
      </c>
      <c r="G150" s="85">
        <v>188</v>
      </c>
      <c r="H150" s="85">
        <v>79</v>
      </c>
      <c r="M150" s="24" t="s">
        <v>318</v>
      </c>
      <c r="N150" s="32" t="s">
        <v>652</v>
      </c>
      <c r="O150" s="22">
        <v>69</v>
      </c>
      <c r="Q150" s="22">
        <v>3</v>
      </c>
    </row>
    <row r="151" spans="1:17" ht="25.5" customHeight="1" x14ac:dyDescent="0.25">
      <c r="A151" s="22">
        <v>76</v>
      </c>
      <c r="B151" s="84" t="s">
        <v>165</v>
      </c>
      <c r="C151" s="84" t="s">
        <v>166</v>
      </c>
      <c r="D151" s="84" t="s">
        <v>167</v>
      </c>
      <c r="E151" s="84" t="s">
        <v>40</v>
      </c>
      <c r="F151" s="84" t="s">
        <v>88</v>
      </c>
      <c r="G151" s="85">
        <v>258</v>
      </c>
      <c r="H151" s="85">
        <v>79</v>
      </c>
      <c r="M151" s="24" t="s">
        <v>318</v>
      </c>
      <c r="N151" s="32" t="s">
        <v>891</v>
      </c>
      <c r="O151" s="22">
        <v>59</v>
      </c>
      <c r="Q151" s="22">
        <v>1</v>
      </c>
    </row>
    <row r="152" spans="1:17" ht="25.5" customHeight="1" x14ac:dyDescent="0.25">
      <c r="A152" s="22">
        <v>76</v>
      </c>
      <c r="B152" s="84" t="s">
        <v>165</v>
      </c>
      <c r="C152" s="84" t="s">
        <v>166</v>
      </c>
      <c r="D152" s="84" t="s">
        <v>167</v>
      </c>
      <c r="E152" s="84" t="s">
        <v>89</v>
      </c>
      <c r="F152" s="84" t="s">
        <v>65</v>
      </c>
      <c r="G152" s="85">
        <v>172</v>
      </c>
      <c r="H152" s="85">
        <v>79</v>
      </c>
      <c r="M152" s="24" t="s">
        <v>318</v>
      </c>
      <c r="N152" s="32" t="s">
        <v>653</v>
      </c>
      <c r="O152" s="22">
        <v>64</v>
      </c>
      <c r="Q152" s="22">
        <v>2</v>
      </c>
    </row>
    <row r="153" spans="1:17" ht="25.5" customHeight="1" x14ac:dyDescent="0.25">
      <c r="A153" s="22">
        <v>77</v>
      </c>
      <c r="B153" s="84" t="s">
        <v>165</v>
      </c>
      <c r="C153" s="84" t="s">
        <v>166</v>
      </c>
      <c r="D153" s="84" t="s">
        <v>167</v>
      </c>
      <c r="E153" s="84" t="s">
        <v>66</v>
      </c>
      <c r="F153" s="84" t="s">
        <v>45</v>
      </c>
      <c r="G153" s="85">
        <v>257</v>
      </c>
      <c r="H153" s="85">
        <v>79</v>
      </c>
      <c r="M153" s="24" t="s">
        <v>318</v>
      </c>
      <c r="N153" s="32" t="s">
        <v>741</v>
      </c>
      <c r="O153" s="22">
        <v>64</v>
      </c>
      <c r="Q153" s="22">
        <v>2</v>
      </c>
    </row>
    <row r="154" spans="1:17" ht="25.5" customHeight="1" x14ac:dyDescent="0.25">
      <c r="A154" s="22">
        <v>77</v>
      </c>
      <c r="B154" s="86" t="s">
        <v>168</v>
      </c>
      <c r="C154" s="86" t="s">
        <v>170</v>
      </c>
      <c r="D154" s="86" t="s">
        <v>171</v>
      </c>
      <c r="E154" s="86" t="s">
        <v>38</v>
      </c>
      <c r="F154" s="86" t="s">
        <v>57</v>
      </c>
      <c r="G154" s="87">
        <v>96</v>
      </c>
      <c r="H154" s="87">
        <v>64</v>
      </c>
      <c r="M154" s="24" t="s">
        <v>318</v>
      </c>
      <c r="N154" s="32" t="s">
        <v>892</v>
      </c>
      <c r="O154" s="22">
        <v>64</v>
      </c>
      <c r="Q154" s="22">
        <v>2</v>
      </c>
    </row>
    <row r="155" spans="1:17" ht="25.5" customHeight="1" x14ac:dyDescent="0.25">
      <c r="A155" s="22">
        <v>77</v>
      </c>
      <c r="B155" s="86" t="s">
        <v>168</v>
      </c>
      <c r="C155" s="86" t="s">
        <v>170</v>
      </c>
      <c r="D155" s="86" t="s">
        <v>171</v>
      </c>
      <c r="E155" s="86" t="s">
        <v>58</v>
      </c>
      <c r="F155" s="86" t="s">
        <v>88</v>
      </c>
      <c r="G155" s="87">
        <v>138</v>
      </c>
      <c r="H155" s="87">
        <v>64</v>
      </c>
      <c r="M155" s="24" t="s">
        <v>318</v>
      </c>
      <c r="N155" s="32" t="s">
        <v>742</v>
      </c>
      <c r="O155" s="22">
        <v>64</v>
      </c>
      <c r="Q155" s="22">
        <v>2</v>
      </c>
    </row>
    <row r="156" spans="1:17" ht="25.5" customHeight="1" x14ac:dyDescent="0.25">
      <c r="A156" s="22">
        <v>77</v>
      </c>
      <c r="B156" s="86" t="s">
        <v>168</v>
      </c>
      <c r="C156" s="86" t="s">
        <v>170</v>
      </c>
      <c r="D156" s="86" t="s">
        <v>171</v>
      </c>
      <c r="E156" s="86" t="s">
        <v>89</v>
      </c>
      <c r="F156" s="86" t="s">
        <v>65</v>
      </c>
      <c r="G156" s="87">
        <v>200</v>
      </c>
      <c r="H156" s="87">
        <v>64</v>
      </c>
      <c r="M156" s="24" t="s">
        <v>318</v>
      </c>
      <c r="N156" s="32" t="s">
        <v>654</v>
      </c>
      <c r="O156" s="22">
        <v>64</v>
      </c>
      <c r="Q156" s="22">
        <v>2</v>
      </c>
    </row>
    <row r="157" spans="1:17" ht="25.5" customHeight="1" x14ac:dyDescent="0.25">
      <c r="A157" s="22">
        <v>78</v>
      </c>
      <c r="B157" s="86" t="s">
        <v>168</v>
      </c>
      <c r="C157" s="86" t="s">
        <v>170</v>
      </c>
      <c r="D157" s="86" t="s">
        <v>171</v>
      </c>
      <c r="E157" s="86" t="s">
        <v>66</v>
      </c>
      <c r="F157" s="86" t="s">
        <v>45</v>
      </c>
      <c r="G157" s="87">
        <v>96</v>
      </c>
      <c r="H157" s="87">
        <v>64</v>
      </c>
      <c r="M157" s="24" t="s">
        <v>318</v>
      </c>
      <c r="N157" s="32" t="s">
        <v>893</v>
      </c>
      <c r="O157" s="22">
        <v>74</v>
      </c>
      <c r="Q157" s="22">
        <v>4</v>
      </c>
    </row>
    <row r="158" spans="1:17" ht="25.5" customHeight="1" x14ac:dyDescent="0.25">
      <c r="A158" s="22">
        <v>99</v>
      </c>
      <c r="B158" s="84" t="s">
        <v>168</v>
      </c>
      <c r="C158" s="84" t="s">
        <v>172</v>
      </c>
      <c r="D158" s="84" t="s">
        <v>173</v>
      </c>
      <c r="E158" s="84" t="s">
        <v>35</v>
      </c>
      <c r="F158" s="84" t="s">
        <v>35</v>
      </c>
      <c r="G158" s="85">
        <v>131</v>
      </c>
      <c r="H158" s="85">
        <v>64</v>
      </c>
      <c r="M158" s="24" t="s">
        <v>318</v>
      </c>
      <c r="N158" s="32" t="s">
        <v>894</v>
      </c>
      <c r="O158" s="22">
        <v>59</v>
      </c>
      <c r="Q158" s="22">
        <v>1</v>
      </c>
    </row>
    <row r="159" spans="1:17" x14ac:dyDescent="0.25">
      <c r="A159" s="22">
        <v>99</v>
      </c>
      <c r="B159" s="86" t="s">
        <v>174</v>
      </c>
      <c r="C159" s="86" t="s">
        <v>175</v>
      </c>
      <c r="D159" s="86" t="s">
        <v>176</v>
      </c>
      <c r="E159" s="86" t="s">
        <v>38</v>
      </c>
      <c r="F159" s="86" t="s">
        <v>113</v>
      </c>
      <c r="G159" s="87">
        <v>121</v>
      </c>
      <c r="H159" s="87">
        <v>69</v>
      </c>
      <c r="M159" s="24" t="s">
        <v>318</v>
      </c>
      <c r="N159" s="32" t="s">
        <v>895</v>
      </c>
      <c r="O159" s="22">
        <v>64</v>
      </c>
      <c r="Q159" s="22">
        <v>2</v>
      </c>
    </row>
    <row r="160" spans="1:17" x14ac:dyDescent="0.25">
      <c r="A160" s="22">
        <v>99</v>
      </c>
      <c r="B160" s="86" t="s">
        <v>174</v>
      </c>
      <c r="C160" s="86" t="s">
        <v>175</v>
      </c>
      <c r="D160" s="86" t="s">
        <v>176</v>
      </c>
      <c r="E160" s="86" t="s">
        <v>114</v>
      </c>
      <c r="F160" s="86" t="s">
        <v>57</v>
      </c>
      <c r="G160" s="87">
        <v>205</v>
      </c>
      <c r="H160" s="87">
        <v>69</v>
      </c>
      <c r="M160" s="24" t="s">
        <v>318</v>
      </c>
      <c r="N160" s="32" t="s">
        <v>743</v>
      </c>
      <c r="O160" s="22">
        <v>64</v>
      </c>
      <c r="Q160" s="22">
        <v>2</v>
      </c>
    </row>
    <row r="161" spans="1:17" ht="25.5" customHeight="1" x14ac:dyDescent="0.25">
      <c r="A161" s="22">
        <v>80</v>
      </c>
      <c r="B161" s="86" t="s">
        <v>174</v>
      </c>
      <c r="C161" s="86" t="s">
        <v>175</v>
      </c>
      <c r="D161" s="86" t="s">
        <v>176</v>
      </c>
      <c r="E161" s="86" t="s">
        <v>58</v>
      </c>
      <c r="F161" s="86" t="s">
        <v>45</v>
      </c>
      <c r="G161" s="87">
        <v>121</v>
      </c>
      <c r="H161" s="87">
        <v>69</v>
      </c>
      <c r="M161" s="24" t="s">
        <v>318</v>
      </c>
      <c r="N161" s="32" t="s">
        <v>655</v>
      </c>
      <c r="O161" s="22">
        <v>64</v>
      </c>
      <c r="Q161" s="22">
        <v>2</v>
      </c>
    </row>
    <row r="162" spans="1:17" ht="25.5" customHeight="1" x14ac:dyDescent="0.25">
      <c r="A162" s="22">
        <v>80</v>
      </c>
      <c r="B162" s="84" t="s">
        <v>174</v>
      </c>
      <c r="C162" s="84" t="s">
        <v>177</v>
      </c>
      <c r="D162" s="84" t="s">
        <v>178</v>
      </c>
      <c r="E162" s="84" t="s">
        <v>38</v>
      </c>
      <c r="F162" s="84" t="s">
        <v>113</v>
      </c>
      <c r="G162" s="85">
        <v>96</v>
      </c>
      <c r="H162" s="85">
        <v>64</v>
      </c>
      <c r="M162" s="24" t="s">
        <v>318</v>
      </c>
      <c r="N162" s="32" t="s">
        <v>896</v>
      </c>
      <c r="O162" s="22">
        <v>64</v>
      </c>
      <c r="Q162" s="22">
        <v>2</v>
      </c>
    </row>
    <row r="163" spans="1:17" ht="25.5" customHeight="1" x14ac:dyDescent="0.25">
      <c r="A163" s="22">
        <v>80</v>
      </c>
      <c r="B163" s="84" t="s">
        <v>174</v>
      </c>
      <c r="C163" s="84" t="s">
        <v>177</v>
      </c>
      <c r="D163" s="84" t="s">
        <v>178</v>
      </c>
      <c r="E163" s="84" t="s">
        <v>114</v>
      </c>
      <c r="F163" s="84" t="s">
        <v>179</v>
      </c>
      <c r="G163" s="85">
        <v>111</v>
      </c>
      <c r="H163" s="85">
        <v>64</v>
      </c>
      <c r="M163" s="24" t="s">
        <v>318</v>
      </c>
      <c r="N163" s="32" t="s">
        <v>897</v>
      </c>
      <c r="O163" s="22">
        <v>64</v>
      </c>
      <c r="Q163" s="22">
        <v>2</v>
      </c>
    </row>
    <row r="164" spans="1:17" ht="25.5" customHeight="1" x14ac:dyDescent="0.25">
      <c r="A164" s="22">
        <v>81</v>
      </c>
      <c r="B164" s="84" t="s">
        <v>174</v>
      </c>
      <c r="C164" s="84" t="s">
        <v>177</v>
      </c>
      <c r="D164" s="84" t="s">
        <v>178</v>
      </c>
      <c r="E164" s="84" t="s">
        <v>180</v>
      </c>
      <c r="F164" s="84" t="s">
        <v>63</v>
      </c>
      <c r="G164" s="85">
        <v>150</v>
      </c>
      <c r="H164" s="85">
        <v>64</v>
      </c>
      <c r="M164" s="24" t="s">
        <v>339</v>
      </c>
      <c r="N164" s="32" t="s">
        <v>898</v>
      </c>
      <c r="O164" s="22">
        <v>79</v>
      </c>
      <c r="Q164" s="22">
        <v>5</v>
      </c>
    </row>
    <row r="165" spans="1:17" ht="25.5" customHeight="1" x14ac:dyDescent="0.25">
      <c r="A165" s="22">
        <v>81</v>
      </c>
      <c r="B165" s="84" t="s">
        <v>174</v>
      </c>
      <c r="C165" s="84" t="s">
        <v>177</v>
      </c>
      <c r="D165" s="84" t="s">
        <v>178</v>
      </c>
      <c r="E165" s="84" t="s">
        <v>64</v>
      </c>
      <c r="F165" s="84" t="s">
        <v>45</v>
      </c>
      <c r="G165" s="85">
        <v>96</v>
      </c>
      <c r="H165" s="85">
        <v>64</v>
      </c>
      <c r="M165" s="24" t="s">
        <v>339</v>
      </c>
      <c r="N165" s="32" t="s">
        <v>899</v>
      </c>
      <c r="O165" s="22">
        <v>69</v>
      </c>
      <c r="Q165" s="22">
        <v>3</v>
      </c>
    </row>
    <row r="166" spans="1:17" ht="25.5" customHeight="1" x14ac:dyDescent="0.25">
      <c r="A166" s="22">
        <v>81</v>
      </c>
      <c r="B166" s="86" t="s">
        <v>174</v>
      </c>
      <c r="C166" s="86" t="s">
        <v>181</v>
      </c>
      <c r="D166" s="86" t="s">
        <v>182</v>
      </c>
      <c r="E166" s="86" t="s">
        <v>38</v>
      </c>
      <c r="F166" s="86" t="s">
        <v>179</v>
      </c>
      <c r="G166" s="87">
        <v>141</v>
      </c>
      <c r="H166" s="87">
        <v>74</v>
      </c>
      <c r="M166" s="24" t="s">
        <v>339</v>
      </c>
      <c r="N166" s="32" t="s">
        <v>900</v>
      </c>
      <c r="O166" s="22">
        <v>79</v>
      </c>
      <c r="Q166" s="22">
        <v>5</v>
      </c>
    </row>
    <row r="167" spans="1:17" ht="25.5" customHeight="1" x14ac:dyDescent="0.25">
      <c r="A167" s="22">
        <v>82</v>
      </c>
      <c r="B167" s="86" t="s">
        <v>174</v>
      </c>
      <c r="C167" s="86" t="s">
        <v>181</v>
      </c>
      <c r="D167" s="86" t="s">
        <v>182</v>
      </c>
      <c r="E167" s="86" t="s">
        <v>180</v>
      </c>
      <c r="F167" s="86" t="s">
        <v>63</v>
      </c>
      <c r="G167" s="87">
        <v>171</v>
      </c>
      <c r="H167" s="87">
        <v>74</v>
      </c>
      <c r="M167" s="24" t="s">
        <v>339</v>
      </c>
      <c r="N167" s="32" t="s">
        <v>901</v>
      </c>
      <c r="O167" s="22">
        <v>64</v>
      </c>
      <c r="Q167" s="22">
        <v>2</v>
      </c>
    </row>
    <row r="168" spans="1:17" ht="25.5" customHeight="1" x14ac:dyDescent="0.25">
      <c r="A168" s="22">
        <v>82</v>
      </c>
      <c r="B168" s="86" t="s">
        <v>174</v>
      </c>
      <c r="C168" s="86" t="s">
        <v>181</v>
      </c>
      <c r="D168" s="86" t="s">
        <v>182</v>
      </c>
      <c r="E168" s="86" t="s">
        <v>64</v>
      </c>
      <c r="F168" s="86" t="s">
        <v>45</v>
      </c>
      <c r="G168" s="87">
        <v>141</v>
      </c>
      <c r="H168" s="87">
        <v>74</v>
      </c>
      <c r="M168" s="24" t="s">
        <v>348</v>
      </c>
      <c r="N168" s="32" t="s">
        <v>902</v>
      </c>
      <c r="O168" s="22">
        <v>64</v>
      </c>
      <c r="Q168" s="22">
        <v>2</v>
      </c>
    </row>
    <row r="169" spans="1:17" ht="25.5" customHeight="1" x14ac:dyDescent="0.25">
      <c r="A169" s="22">
        <v>82</v>
      </c>
      <c r="B169" s="84" t="s">
        <v>174</v>
      </c>
      <c r="C169" s="84" t="s">
        <v>183</v>
      </c>
      <c r="D169" s="84" t="s">
        <v>184</v>
      </c>
      <c r="E169" s="84" t="s">
        <v>38</v>
      </c>
      <c r="F169" s="84" t="s">
        <v>179</v>
      </c>
      <c r="G169" s="85">
        <v>96</v>
      </c>
      <c r="H169" s="85">
        <v>69</v>
      </c>
      <c r="M169" s="24" t="s">
        <v>348</v>
      </c>
      <c r="N169" s="32" t="s">
        <v>903</v>
      </c>
      <c r="O169" s="22">
        <v>64</v>
      </c>
      <c r="Q169" s="22">
        <v>2</v>
      </c>
    </row>
    <row r="170" spans="1:17" ht="25.5" customHeight="1" x14ac:dyDescent="0.25">
      <c r="A170" s="22">
        <v>82</v>
      </c>
      <c r="B170" s="84" t="s">
        <v>174</v>
      </c>
      <c r="C170" s="84" t="s">
        <v>183</v>
      </c>
      <c r="D170" s="84" t="s">
        <v>184</v>
      </c>
      <c r="E170" s="84" t="s">
        <v>180</v>
      </c>
      <c r="F170" s="84" t="s">
        <v>63</v>
      </c>
      <c r="G170" s="85">
        <v>130</v>
      </c>
      <c r="H170" s="85">
        <v>69</v>
      </c>
      <c r="M170" s="24" t="s">
        <v>351</v>
      </c>
      <c r="N170" s="32" t="s">
        <v>904</v>
      </c>
      <c r="O170" s="22">
        <v>64</v>
      </c>
      <c r="Q170" s="22">
        <v>2</v>
      </c>
    </row>
    <row r="171" spans="1:17" ht="25.5" customHeight="1" x14ac:dyDescent="0.25">
      <c r="A171" s="22">
        <v>84</v>
      </c>
      <c r="B171" s="84" t="s">
        <v>174</v>
      </c>
      <c r="C171" s="84" t="s">
        <v>183</v>
      </c>
      <c r="D171" s="84" t="s">
        <v>184</v>
      </c>
      <c r="E171" s="84" t="s">
        <v>64</v>
      </c>
      <c r="F171" s="84" t="s">
        <v>43</v>
      </c>
      <c r="G171" s="85">
        <v>114</v>
      </c>
      <c r="H171" s="85">
        <v>69</v>
      </c>
      <c r="M171" s="24" t="s">
        <v>351</v>
      </c>
      <c r="N171" s="32" t="s">
        <v>905</v>
      </c>
      <c r="O171" s="22">
        <v>59</v>
      </c>
      <c r="Q171" s="22">
        <v>1</v>
      </c>
    </row>
    <row r="172" spans="1:17" ht="25.5" customHeight="1" x14ac:dyDescent="0.25">
      <c r="A172" s="22">
        <v>84</v>
      </c>
      <c r="B172" s="84" t="s">
        <v>174</v>
      </c>
      <c r="C172" s="84" t="s">
        <v>183</v>
      </c>
      <c r="D172" s="84" t="s">
        <v>184</v>
      </c>
      <c r="E172" s="84" t="s">
        <v>44</v>
      </c>
      <c r="F172" s="84" t="s">
        <v>45</v>
      </c>
      <c r="G172" s="85">
        <v>96</v>
      </c>
      <c r="H172" s="85">
        <v>69</v>
      </c>
      <c r="M172" s="24" t="s">
        <v>351</v>
      </c>
      <c r="N172" s="32" t="s">
        <v>906</v>
      </c>
      <c r="O172" s="22">
        <v>64</v>
      </c>
      <c r="Q172" s="22">
        <v>2</v>
      </c>
    </row>
    <row r="173" spans="1:17" ht="25.5" customHeight="1" x14ac:dyDescent="0.25">
      <c r="A173" s="22">
        <v>84</v>
      </c>
      <c r="B173" s="86" t="s">
        <v>174</v>
      </c>
      <c r="C173" s="86" t="s">
        <v>185</v>
      </c>
      <c r="D173" s="86" t="s">
        <v>186</v>
      </c>
      <c r="E173" s="86" t="s">
        <v>38</v>
      </c>
      <c r="F173" s="86" t="s">
        <v>47</v>
      </c>
      <c r="G173" s="87">
        <v>151</v>
      </c>
      <c r="H173" s="87">
        <v>69</v>
      </c>
      <c r="M173" s="24" t="s">
        <v>358</v>
      </c>
      <c r="N173" s="32" t="s">
        <v>907</v>
      </c>
      <c r="O173" s="22">
        <v>79</v>
      </c>
      <c r="Q173" s="22">
        <v>5</v>
      </c>
    </row>
    <row r="174" spans="1:17" ht="25.5" customHeight="1" x14ac:dyDescent="0.25">
      <c r="A174" s="22">
        <v>85</v>
      </c>
      <c r="B174" s="86" t="s">
        <v>174</v>
      </c>
      <c r="C174" s="86" t="s">
        <v>185</v>
      </c>
      <c r="D174" s="86" t="s">
        <v>186</v>
      </c>
      <c r="E174" s="86" t="s">
        <v>48</v>
      </c>
      <c r="F174" s="86" t="s">
        <v>57</v>
      </c>
      <c r="G174" s="87">
        <v>204</v>
      </c>
      <c r="H174" s="87">
        <v>69</v>
      </c>
      <c r="M174" s="24" t="s">
        <v>358</v>
      </c>
      <c r="N174" s="32" t="s">
        <v>908</v>
      </c>
      <c r="O174" s="22">
        <v>64</v>
      </c>
      <c r="Q174" s="22">
        <v>2</v>
      </c>
    </row>
    <row r="175" spans="1:17" ht="25.5" customHeight="1" x14ac:dyDescent="0.25">
      <c r="A175" s="22">
        <v>85</v>
      </c>
      <c r="B175" s="86" t="s">
        <v>174</v>
      </c>
      <c r="C175" s="86" t="s">
        <v>185</v>
      </c>
      <c r="D175" s="86" t="s">
        <v>186</v>
      </c>
      <c r="E175" s="86" t="s">
        <v>58</v>
      </c>
      <c r="F175" s="86" t="s">
        <v>45</v>
      </c>
      <c r="G175" s="87">
        <v>123</v>
      </c>
      <c r="H175" s="87">
        <v>69</v>
      </c>
      <c r="M175" s="24" t="s">
        <v>358</v>
      </c>
      <c r="N175" s="32" t="s">
        <v>909</v>
      </c>
      <c r="O175" s="22">
        <v>64</v>
      </c>
      <c r="Q175" s="22">
        <v>2</v>
      </c>
    </row>
    <row r="176" spans="1:17" ht="25.5" customHeight="1" x14ac:dyDescent="0.25">
      <c r="A176" s="22">
        <v>85</v>
      </c>
      <c r="B176" s="84" t="s">
        <v>174</v>
      </c>
      <c r="C176" s="84" t="s">
        <v>187</v>
      </c>
      <c r="D176" s="84" t="s">
        <v>188</v>
      </c>
      <c r="E176" s="84" t="s">
        <v>38</v>
      </c>
      <c r="F176" s="84" t="s">
        <v>179</v>
      </c>
      <c r="G176" s="85">
        <v>117</v>
      </c>
      <c r="H176" s="85">
        <v>64</v>
      </c>
      <c r="M176" s="24" t="s">
        <v>358</v>
      </c>
      <c r="N176" s="32" t="s">
        <v>832</v>
      </c>
      <c r="O176" s="22">
        <v>69</v>
      </c>
      <c r="Q176" s="22">
        <v>3</v>
      </c>
    </row>
    <row r="177" spans="1:17" ht="25.5" customHeight="1" x14ac:dyDescent="0.25">
      <c r="A177" s="22">
        <v>83</v>
      </c>
      <c r="B177" s="84" t="s">
        <v>174</v>
      </c>
      <c r="C177" s="84" t="s">
        <v>187</v>
      </c>
      <c r="D177" s="84" t="s">
        <v>188</v>
      </c>
      <c r="E177" s="84" t="s">
        <v>180</v>
      </c>
      <c r="F177" s="84" t="s">
        <v>63</v>
      </c>
      <c r="G177" s="85">
        <v>208</v>
      </c>
      <c r="H177" s="85">
        <v>64</v>
      </c>
      <c r="M177" s="24" t="s">
        <v>361</v>
      </c>
      <c r="N177" s="32" t="s">
        <v>744</v>
      </c>
      <c r="O177" s="22">
        <v>64</v>
      </c>
      <c r="Q177" s="22">
        <v>2</v>
      </c>
    </row>
    <row r="178" spans="1:17" ht="25.5" customHeight="1" x14ac:dyDescent="0.25">
      <c r="A178" s="22">
        <v>83</v>
      </c>
      <c r="B178" s="84" t="s">
        <v>174</v>
      </c>
      <c r="C178" s="84" t="s">
        <v>187</v>
      </c>
      <c r="D178" s="84" t="s">
        <v>188</v>
      </c>
      <c r="E178" s="84" t="s">
        <v>64</v>
      </c>
      <c r="F178" s="84" t="s">
        <v>45</v>
      </c>
      <c r="G178" s="85">
        <v>117</v>
      </c>
      <c r="H178" s="85">
        <v>64</v>
      </c>
      <c r="M178" s="24" t="s">
        <v>361</v>
      </c>
      <c r="N178" s="32" t="s">
        <v>910</v>
      </c>
      <c r="O178" s="22">
        <v>64</v>
      </c>
      <c r="Q178" s="22">
        <v>2</v>
      </c>
    </row>
    <row r="179" spans="1:17" ht="25.5" customHeight="1" x14ac:dyDescent="0.25">
      <c r="A179" s="22">
        <v>83</v>
      </c>
      <c r="B179" s="86" t="s">
        <v>174</v>
      </c>
      <c r="C179" s="86" t="s">
        <v>189</v>
      </c>
      <c r="D179" s="86" t="s">
        <v>190</v>
      </c>
      <c r="E179" s="86" t="s">
        <v>38</v>
      </c>
      <c r="F179" s="86" t="s">
        <v>55</v>
      </c>
      <c r="G179" s="87">
        <v>142</v>
      </c>
      <c r="H179" s="87">
        <v>69</v>
      </c>
      <c r="M179" s="24" t="s">
        <v>361</v>
      </c>
      <c r="N179" s="32" t="s">
        <v>745</v>
      </c>
      <c r="O179" s="22">
        <v>74</v>
      </c>
      <c r="Q179" s="22">
        <v>4</v>
      </c>
    </row>
    <row r="180" spans="1:17" x14ac:dyDescent="0.25">
      <c r="A180" s="22">
        <v>83</v>
      </c>
      <c r="B180" s="86" t="s">
        <v>174</v>
      </c>
      <c r="C180" s="86" t="s">
        <v>189</v>
      </c>
      <c r="D180" s="86" t="s">
        <v>190</v>
      </c>
      <c r="E180" s="86" t="s">
        <v>56</v>
      </c>
      <c r="F180" s="86" t="s">
        <v>39</v>
      </c>
      <c r="G180" s="87">
        <v>96</v>
      </c>
      <c r="H180" s="87">
        <v>69</v>
      </c>
      <c r="M180" s="24" t="s">
        <v>361</v>
      </c>
      <c r="N180" s="32" t="s">
        <v>911</v>
      </c>
      <c r="O180" s="22">
        <v>69</v>
      </c>
      <c r="Q180" s="22">
        <v>3</v>
      </c>
    </row>
    <row r="181" spans="1:17" x14ac:dyDescent="0.25">
      <c r="A181" s="22">
        <v>83</v>
      </c>
      <c r="B181" s="86" t="s">
        <v>174</v>
      </c>
      <c r="C181" s="86" t="s">
        <v>189</v>
      </c>
      <c r="D181" s="86" t="s">
        <v>190</v>
      </c>
      <c r="E181" s="86" t="s">
        <v>40</v>
      </c>
      <c r="F181" s="86" t="s">
        <v>41</v>
      </c>
      <c r="G181" s="87">
        <v>166</v>
      </c>
      <c r="H181" s="87">
        <v>69</v>
      </c>
      <c r="M181" s="24" t="s">
        <v>361</v>
      </c>
      <c r="N181" s="32" t="s">
        <v>912</v>
      </c>
      <c r="O181" s="22">
        <v>64</v>
      </c>
      <c r="Q181" s="22">
        <v>2</v>
      </c>
    </row>
    <row r="182" spans="1:17" ht="25.5" customHeight="1" x14ac:dyDescent="0.25">
      <c r="A182" s="22">
        <v>88</v>
      </c>
      <c r="B182" s="86" t="s">
        <v>174</v>
      </c>
      <c r="C182" s="86" t="s">
        <v>189</v>
      </c>
      <c r="D182" s="86" t="s">
        <v>190</v>
      </c>
      <c r="E182" s="86" t="s">
        <v>42</v>
      </c>
      <c r="F182" s="86" t="s">
        <v>43</v>
      </c>
      <c r="G182" s="87">
        <v>238</v>
      </c>
      <c r="H182" s="87">
        <v>69</v>
      </c>
      <c r="M182" s="24" t="s">
        <v>361</v>
      </c>
      <c r="N182" s="32" t="s">
        <v>656</v>
      </c>
      <c r="O182" s="22">
        <v>64</v>
      </c>
      <c r="Q182" s="22">
        <v>2</v>
      </c>
    </row>
    <row r="183" spans="1:17" ht="25.5" customHeight="1" x14ac:dyDescent="0.25">
      <c r="A183" s="22">
        <v>89</v>
      </c>
      <c r="B183" s="86" t="s">
        <v>174</v>
      </c>
      <c r="C183" s="86" t="s">
        <v>189</v>
      </c>
      <c r="D183" s="86" t="s">
        <v>190</v>
      </c>
      <c r="E183" s="86" t="s">
        <v>44</v>
      </c>
      <c r="F183" s="86" t="s">
        <v>45</v>
      </c>
      <c r="G183" s="87">
        <v>142</v>
      </c>
      <c r="H183" s="87">
        <v>69</v>
      </c>
      <c r="M183" s="24" t="s">
        <v>361</v>
      </c>
      <c r="N183" s="32" t="s">
        <v>657</v>
      </c>
      <c r="O183" s="22">
        <v>64</v>
      </c>
      <c r="Q183" s="22">
        <v>2</v>
      </c>
    </row>
    <row r="184" spans="1:17" ht="25.5" customHeight="1" x14ac:dyDescent="0.25">
      <c r="A184" s="22">
        <v>89</v>
      </c>
      <c r="B184" s="84" t="s">
        <v>174</v>
      </c>
      <c r="C184" s="84" t="s">
        <v>191</v>
      </c>
      <c r="D184" s="84" t="s">
        <v>109</v>
      </c>
      <c r="E184" s="84" t="s">
        <v>38</v>
      </c>
      <c r="F184" s="84" t="s">
        <v>39</v>
      </c>
      <c r="G184" s="85">
        <v>100</v>
      </c>
      <c r="H184" s="85">
        <v>59</v>
      </c>
      <c r="M184" s="24" t="s">
        <v>361</v>
      </c>
      <c r="N184" s="32" t="s">
        <v>658</v>
      </c>
      <c r="O184" s="22">
        <v>74</v>
      </c>
      <c r="Q184" s="22">
        <v>4</v>
      </c>
    </row>
    <row r="185" spans="1:17" ht="25.5" customHeight="1" x14ac:dyDescent="0.25">
      <c r="A185" s="22">
        <v>89</v>
      </c>
      <c r="B185" s="84" t="s">
        <v>174</v>
      </c>
      <c r="C185" s="84" t="s">
        <v>191</v>
      </c>
      <c r="D185" s="84" t="s">
        <v>109</v>
      </c>
      <c r="E185" s="84" t="s">
        <v>40</v>
      </c>
      <c r="F185" s="84" t="s">
        <v>41</v>
      </c>
      <c r="G185" s="85">
        <v>129</v>
      </c>
      <c r="H185" s="85">
        <v>59</v>
      </c>
      <c r="M185" s="24" t="s">
        <v>361</v>
      </c>
      <c r="N185" s="32" t="s">
        <v>746</v>
      </c>
      <c r="O185" s="22">
        <v>64</v>
      </c>
      <c r="Q185" s="22">
        <v>2</v>
      </c>
    </row>
    <row r="186" spans="1:17" ht="25.5" customHeight="1" x14ac:dyDescent="0.25">
      <c r="A186" s="22">
        <v>89</v>
      </c>
      <c r="B186" s="84" t="s">
        <v>174</v>
      </c>
      <c r="C186" s="84" t="s">
        <v>191</v>
      </c>
      <c r="D186" s="84" t="s">
        <v>109</v>
      </c>
      <c r="E186" s="84" t="s">
        <v>42</v>
      </c>
      <c r="F186" s="84" t="s">
        <v>43</v>
      </c>
      <c r="G186" s="85">
        <v>177</v>
      </c>
      <c r="H186" s="85">
        <v>59</v>
      </c>
      <c r="M186" s="24" t="s">
        <v>361</v>
      </c>
      <c r="N186" s="32" t="s">
        <v>913</v>
      </c>
      <c r="O186" s="22">
        <v>59</v>
      </c>
      <c r="Q186" s="22">
        <v>1</v>
      </c>
    </row>
    <row r="187" spans="1:17" ht="25.5" customHeight="1" x14ac:dyDescent="0.25">
      <c r="A187" s="22">
        <v>91</v>
      </c>
      <c r="B187" s="84" t="s">
        <v>174</v>
      </c>
      <c r="C187" s="84" t="s">
        <v>191</v>
      </c>
      <c r="D187" s="84" t="s">
        <v>109</v>
      </c>
      <c r="E187" s="84" t="s">
        <v>44</v>
      </c>
      <c r="F187" s="84" t="s">
        <v>45</v>
      </c>
      <c r="G187" s="85">
        <v>100</v>
      </c>
      <c r="H187" s="85">
        <v>59</v>
      </c>
      <c r="M187" s="24" t="s">
        <v>378</v>
      </c>
      <c r="N187" s="32" t="s">
        <v>914</v>
      </c>
      <c r="O187" s="22">
        <v>64</v>
      </c>
      <c r="Q187" s="22">
        <v>2</v>
      </c>
    </row>
    <row r="188" spans="1:17" ht="25.5" customHeight="1" x14ac:dyDescent="0.25">
      <c r="A188" s="22">
        <v>91</v>
      </c>
      <c r="B188" s="86" t="s">
        <v>174</v>
      </c>
      <c r="C188" s="86" t="s">
        <v>192</v>
      </c>
      <c r="D188" s="86" t="s">
        <v>193</v>
      </c>
      <c r="E188" s="86" t="s">
        <v>38</v>
      </c>
      <c r="F188" s="86" t="s">
        <v>113</v>
      </c>
      <c r="G188" s="87">
        <v>207</v>
      </c>
      <c r="H188" s="87">
        <v>69</v>
      </c>
      <c r="M188" s="24" t="s">
        <v>380</v>
      </c>
      <c r="N188" s="32" t="s">
        <v>915</v>
      </c>
      <c r="O188" s="22">
        <v>64</v>
      </c>
      <c r="Q188" s="22">
        <v>2</v>
      </c>
    </row>
    <row r="189" spans="1:17" ht="25.5" customHeight="1" x14ac:dyDescent="0.25">
      <c r="A189" s="22">
        <v>91</v>
      </c>
      <c r="B189" s="86" t="s">
        <v>174</v>
      </c>
      <c r="C189" s="86" t="s">
        <v>192</v>
      </c>
      <c r="D189" s="86" t="s">
        <v>193</v>
      </c>
      <c r="E189" s="86" t="s">
        <v>114</v>
      </c>
      <c r="F189" s="86" t="s">
        <v>57</v>
      </c>
      <c r="G189" s="87">
        <v>304</v>
      </c>
      <c r="H189" s="87">
        <v>69</v>
      </c>
      <c r="M189" s="24" t="s">
        <v>380</v>
      </c>
      <c r="N189" s="32" t="s">
        <v>916</v>
      </c>
      <c r="O189" s="22">
        <v>69</v>
      </c>
      <c r="Q189" s="22">
        <v>3</v>
      </c>
    </row>
    <row r="190" spans="1:17" ht="25.5" customHeight="1" x14ac:dyDescent="0.25">
      <c r="A190" s="22">
        <v>91</v>
      </c>
      <c r="B190" s="86" t="s">
        <v>174</v>
      </c>
      <c r="C190" s="86" t="s">
        <v>192</v>
      </c>
      <c r="D190" s="86" t="s">
        <v>193</v>
      </c>
      <c r="E190" s="86" t="s">
        <v>58</v>
      </c>
      <c r="F190" s="86" t="s">
        <v>43</v>
      </c>
      <c r="G190" s="87">
        <v>208</v>
      </c>
      <c r="H190" s="87">
        <v>69</v>
      </c>
      <c r="M190" s="24" t="s">
        <v>380</v>
      </c>
      <c r="N190" s="32" t="s">
        <v>917</v>
      </c>
      <c r="O190" s="22">
        <v>59</v>
      </c>
      <c r="Q190" s="22">
        <v>1</v>
      </c>
    </row>
    <row r="191" spans="1:17" ht="25.5" customHeight="1" x14ac:dyDescent="0.25">
      <c r="A191" s="22">
        <v>95</v>
      </c>
      <c r="B191" s="86" t="s">
        <v>174</v>
      </c>
      <c r="C191" s="86" t="s">
        <v>192</v>
      </c>
      <c r="D191" s="86" t="s">
        <v>193</v>
      </c>
      <c r="E191" s="86" t="s">
        <v>44</v>
      </c>
      <c r="F191" s="86" t="s">
        <v>45</v>
      </c>
      <c r="G191" s="87">
        <v>172</v>
      </c>
      <c r="H191" s="87">
        <v>69</v>
      </c>
      <c r="M191" s="24" t="s">
        <v>380</v>
      </c>
      <c r="N191" s="32" t="s">
        <v>918</v>
      </c>
      <c r="O191" s="22">
        <v>64</v>
      </c>
      <c r="Q191" s="22">
        <v>2</v>
      </c>
    </row>
    <row r="192" spans="1:17" ht="25.5" customHeight="1" x14ac:dyDescent="0.25">
      <c r="A192" s="22">
        <v>95</v>
      </c>
      <c r="B192" s="84" t="s">
        <v>174</v>
      </c>
      <c r="C192" s="84" t="s">
        <v>194</v>
      </c>
      <c r="D192" s="84" t="s">
        <v>195</v>
      </c>
      <c r="E192" s="84" t="s">
        <v>38</v>
      </c>
      <c r="F192" s="84" t="s">
        <v>113</v>
      </c>
      <c r="G192" s="85">
        <v>127</v>
      </c>
      <c r="H192" s="85">
        <v>69</v>
      </c>
      <c r="M192" s="24" t="s">
        <v>380</v>
      </c>
      <c r="N192" s="32" t="s">
        <v>919</v>
      </c>
      <c r="O192" s="22">
        <v>59</v>
      </c>
      <c r="Q192" s="22">
        <v>1</v>
      </c>
    </row>
    <row r="193" spans="1:17" ht="25.5" customHeight="1" x14ac:dyDescent="0.25">
      <c r="A193" s="22">
        <v>95</v>
      </c>
      <c r="B193" s="84" t="s">
        <v>174</v>
      </c>
      <c r="C193" s="84" t="s">
        <v>194</v>
      </c>
      <c r="D193" s="84" t="s">
        <v>195</v>
      </c>
      <c r="E193" s="84" t="s">
        <v>114</v>
      </c>
      <c r="F193" s="84" t="s">
        <v>63</v>
      </c>
      <c r="G193" s="85">
        <v>192</v>
      </c>
      <c r="H193" s="85">
        <v>69</v>
      </c>
      <c r="M193" s="24" t="s">
        <v>380</v>
      </c>
      <c r="N193" s="32" t="s">
        <v>920</v>
      </c>
      <c r="O193" s="22">
        <v>64</v>
      </c>
      <c r="Q193" s="22">
        <v>2</v>
      </c>
    </row>
    <row r="194" spans="1:17" ht="25.5" customHeight="1" x14ac:dyDescent="0.25">
      <c r="A194" s="22">
        <v>95</v>
      </c>
      <c r="B194" s="84" t="s">
        <v>174</v>
      </c>
      <c r="C194" s="84" t="s">
        <v>194</v>
      </c>
      <c r="D194" s="84" t="s">
        <v>195</v>
      </c>
      <c r="E194" s="84" t="s">
        <v>64</v>
      </c>
      <c r="F194" s="84" t="s">
        <v>41</v>
      </c>
      <c r="G194" s="85">
        <v>150</v>
      </c>
      <c r="H194" s="85">
        <v>69</v>
      </c>
      <c r="M194" s="24" t="s">
        <v>380</v>
      </c>
      <c r="N194" s="32" t="s">
        <v>921</v>
      </c>
      <c r="O194" s="22">
        <v>64</v>
      </c>
      <c r="Q194" s="22">
        <v>2</v>
      </c>
    </row>
    <row r="195" spans="1:17" ht="25.5" customHeight="1" x14ac:dyDescent="0.25">
      <c r="A195" s="22">
        <v>96</v>
      </c>
      <c r="B195" s="84" t="s">
        <v>174</v>
      </c>
      <c r="C195" s="84" t="s">
        <v>194</v>
      </c>
      <c r="D195" s="84" t="s">
        <v>195</v>
      </c>
      <c r="E195" s="84" t="s">
        <v>42</v>
      </c>
      <c r="F195" s="84" t="s">
        <v>45</v>
      </c>
      <c r="G195" s="85">
        <v>115</v>
      </c>
      <c r="H195" s="85">
        <v>69</v>
      </c>
      <c r="M195" s="24" t="s">
        <v>393</v>
      </c>
      <c r="N195" s="32" t="s">
        <v>659</v>
      </c>
      <c r="O195" s="22">
        <v>69</v>
      </c>
      <c r="Q195" s="22">
        <v>3</v>
      </c>
    </row>
    <row r="196" spans="1:17" ht="25.5" customHeight="1" x14ac:dyDescent="0.25">
      <c r="A196" s="22">
        <v>96</v>
      </c>
      <c r="B196" s="86" t="s">
        <v>174</v>
      </c>
      <c r="C196" s="86" t="s">
        <v>196</v>
      </c>
      <c r="D196" s="86" t="s">
        <v>197</v>
      </c>
      <c r="E196" s="86" t="s">
        <v>38</v>
      </c>
      <c r="F196" s="86" t="s">
        <v>113</v>
      </c>
      <c r="G196" s="87">
        <v>121</v>
      </c>
      <c r="H196" s="87">
        <v>69</v>
      </c>
      <c r="M196" s="24" t="s">
        <v>393</v>
      </c>
      <c r="N196" s="32" t="s">
        <v>660</v>
      </c>
      <c r="O196" s="22">
        <v>69</v>
      </c>
      <c r="Q196" s="22">
        <v>3</v>
      </c>
    </row>
    <row r="197" spans="1:17" ht="25.5" customHeight="1" x14ac:dyDescent="0.25">
      <c r="A197" s="22">
        <v>96</v>
      </c>
      <c r="B197" s="86" t="s">
        <v>174</v>
      </c>
      <c r="C197" s="86" t="s">
        <v>196</v>
      </c>
      <c r="D197" s="86" t="s">
        <v>197</v>
      </c>
      <c r="E197" s="86" t="s">
        <v>114</v>
      </c>
      <c r="F197" s="86" t="s">
        <v>179</v>
      </c>
      <c r="G197" s="87">
        <v>194</v>
      </c>
      <c r="H197" s="87">
        <v>69</v>
      </c>
      <c r="M197" s="24" t="s">
        <v>393</v>
      </c>
      <c r="N197" s="32" t="s">
        <v>661</v>
      </c>
      <c r="O197" s="22">
        <v>69</v>
      </c>
      <c r="Q197" s="22">
        <v>3</v>
      </c>
    </row>
    <row r="198" spans="1:17" ht="25.5" customHeight="1" x14ac:dyDescent="0.25">
      <c r="A198" s="22">
        <v>96</v>
      </c>
      <c r="B198" s="86" t="s">
        <v>174</v>
      </c>
      <c r="C198" s="86" t="s">
        <v>196</v>
      </c>
      <c r="D198" s="86" t="s">
        <v>197</v>
      </c>
      <c r="E198" s="86" t="s">
        <v>180</v>
      </c>
      <c r="F198" s="86" t="s">
        <v>57</v>
      </c>
      <c r="G198" s="87">
        <v>235</v>
      </c>
      <c r="H198" s="87">
        <v>69</v>
      </c>
      <c r="M198" s="24" t="s">
        <v>393</v>
      </c>
      <c r="N198" s="32" t="s">
        <v>922</v>
      </c>
      <c r="O198" s="22">
        <v>69</v>
      </c>
      <c r="Q198" s="22">
        <v>3</v>
      </c>
    </row>
    <row r="199" spans="1:17" ht="25.5" customHeight="1" x14ac:dyDescent="0.25">
      <c r="A199" s="22">
        <v>98</v>
      </c>
      <c r="B199" s="86" t="s">
        <v>174</v>
      </c>
      <c r="C199" s="86" t="s">
        <v>196</v>
      </c>
      <c r="D199" s="86" t="s">
        <v>197</v>
      </c>
      <c r="E199" s="86" t="s">
        <v>58</v>
      </c>
      <c r="F199" s="86" t="s">
        <v>45</v>
      </c>
      <c r="G199" s="87">
        <v>121</v>
      </c>
      <c r="H199" s="87">
        <v>69</v>
      </c>
      <c r="M199" s="24" t="s">
        <v>393</v>
      </c>
      <c r="N199" s="32" t="s">
        <v>747</v>
      </c>
      <c r="O199" s="22">
        <v>69</v>
      </c>
      <c r="Q199" s="22">
        <v>3</v>
      </c>
    </row>
    <row r="200" spans="1:17" ht="25.5" customHeight="1" x14ac:dyDescent="0.25">
      <c r="A200" s="22">
        <v>98</v>
      </c>
      <c r="B200" s="84" t="s">
        <v>174</v>
      </c>
      <c r="C200" s="84" t="s">
        <v>198</v>
      </c>
      <c r="D200" s="84" t="s">
        <v>199</v>
      </c>
      <c r="E200" s="84" t="s">
        <v>38</v>
      </c>
      <c r="F200" s="84" t="s">
        <v>47</v>
      </c>
      <c r="G200" s="85">
        <v>129</v>
      </c>
      <c r="H200" s="85">
        <v>69</v>
      </c>
      <c r="M200" s="24" t="s">
        <v>393</v>
      </c>
      <c r="N200" s="32" t="s">
        <v>662</v>
      </c>
      <c r="O200" s="22">
        <v>69</v>
      </c>
      <c r="Q200" s="22">
        <v>3</v>
      </c>
    </row>
    <row r="201" spans="1:17" ht="25.5" customHeight="1" x14ac:dyDescent="0.25">
      <c r="A201" s="22">
        <v>98</v>
      </c>
      <c r="B201" s="84" t="s">
        <v>174</v>
      </c>
      <c r="C201" s="84" t="s">
        <v>198</v>
      </c>
      <c r="D201" s="84" t="s">
        <v>199</v>
      </c>
      <c r="E201" s="84" t="s">
        <v>48</v>
      </c>
      <c r="F201" s="84" t="s">
        <v>63</v>
      </c>
      <c r="G201" s="85">
        <v>153</v>
      </c>
      <c r="H201" s="85">
        <v>69</v>
      </c>
      <c r="M201" s="24" t="s">
        <v>393</v>
      </c>
      <c r="N201" s="32" t="s">
        <v>663</v>
      </c>
      <c r="O201" s="22">
        <v>69</v>
      </c>
      <c r="Q201" s="22">
        <v>3</v>
      </c>
    </row>
    <row r="202" spans="1:17" ht="25.5" customHeight="1" x14ac:dyDescent="0.25">
      <c r="A202" s="22">
        <v>100</v>
      </c>
      <c r="B202" s="84" t="s">
        <v>174</v>
      </c>
      <c r="C202" s="84" t="s">
        <v>198</v>
      </c>
      <c r="D202" s="84" t="s">
        <v>199</v>
      </c>
      <c r="E202" s="84" t="s">
        <v>64</v>
      </c>
      <c r="F202" s="84" t="s">
        <v>45</v>
      </c>
      <c r="G202" s="85">
        <v>129</v>
      </c>
      <c r="H202" s="85">
        <v>69</v>
      </c>
      <c r="M202" s="24" t="s">
        <v>393</v>
      </c>
      <c r="N202" s="32" t="s">
        <v>923</v>
      </c>
      <c r="O202" s="22">
        <v>64</v>
      </c>
      <c r="Q202" s="22">
        <v>2</v>
      </c>
    </row>
    <row r="203" spans="1:17" ht="25.5" customHeight="1" x14ac:dyDescent="0.25">
      <c r="A203" s="22">
        <v>100</v>
      </c>
      <c r="B203" s="86" t="s">
        <v>174</v>
      </c>
      <c r="C203" s="86" t="s">
        <v>200</v>
      </c>
      <c r="D203" s="86" t="s">
        <v>201</v>
      </c>
      <c r="E203" s="86" t="s">
        <v>38</v>
      </c>
      <c r="F203" s="86" t="s">
        <v>39</v>
      </c>
      <c r="G203" s="87">
        <v>146</v>
      </c>
      <c r="H203" s="87">
        <v>64</v>
      </c>
      <c r="M203" s="24" t="s">
        <v>393</v>
      </c>
      <c r="N203" s="32" t="s">
        <v>924</v>
      </c>
      <c r="O203" s="22">
        <v>69</v>
      </c>
      <c r="Q203" s="22">
        <v>3</v>
      </c>
    </row>
    <row r="204" spans="1:17" ht="25.5" customHeight="1" x14ac:dyDescent="0.25">
      <c r="A204" s="22">
        <v>100</v>
      </c>
      <c r="B204" s="86" t="s">
        <v>174</v>
      </c>
      <c r="C204" s="86" t="s">
        <v>200</v>
      </c>
      <c r="D204" s="86" t="s">
        <v>201</v>
      </c>
      <c r="E204" s="86" t="s">
        <v>40</v>
      </c>
      <c r="F204" s="86" t="s">
        <v>41</v>
      </c>
      <c r="G204" s="87">
        <v>165</v>
      </c>
      <c r="H204" s="87">
        <v>64</v>
      </c>
      <c r="M204" s="24" t="s">
        <v>393</v>
      </c>
      <c r="N204" s="32" t="s">
        <v>748</v>
      </c>
      <c r="O204" s="22">
        <v>69</v>
      </c>
      <c r="Q204" s="22">
        <v>3</v>
      </c>
    </row>
    <row r="205" spans="1:17" ht="25.5" customHeight="1" x14ac:dyDescent="0.25">
      <c r="A205" s="22">
        <v>100</v>
      </c>
      <c r="B205" s="86" t="s">
        <v>174</v>
      </c>
      <c r="C205" s="86" t="s">
        <v>200</v>
      </c>
      <c r="D205" s="86" t="s">
        <v>201</v>
      </c>
      <c r="E205" s="86" t="s">
        <v>42</v>
      </c>
      <c r="F205" s="86" t="s">
        <v>45</v>
      </c>
      <c r="G205" s="87">
        <v>146</v>
      </c>
      <c r="H205" s="87">
        <v>64</v>
      </c>
      <c r="M205" s="24" t="s">
        <v>393</v>
      </c>
      <c r="N205" s="32" t="s">
        <v>664</v>
      </c>
      <c r="O205" s="22">
        <v>64</v>
      </c>
      <c r="Q205" s="22">
        <v>2</v>
      </c>
    </row>
    <row r="206" spans="1:17" ht="25.5" customHeight="1" x14ac:dyDescent="0.25">
      <c r="A206" s="22">
        <v>101</v>
      </c>
      <c r="B206" s="84" t="s">
        <v>174</v>
      </c>
      <c r="C206" s="84" t="s">
        <v>202</v>
      </c>
      <c r="D206" s="84" t="s">
        <v>203</v>
      </c>
      <c r="E206" s="84" t="s">
        <v>38</v>
      </c>
      <c r="F206" s="84" t="s">
        <v>39</v>
      </c>
      <c r="G206" s="85">
        <v>109</v>
      </c>
      <c r="H206" s="85">
        <v>64</v>
      </c>
      <c r="M206" s="24" t="s">
        <v>413</v>
      </c>
      <c r="N206" s="32" t="s">
        <v>749</v>
      </c>
      <c r="O206" s="22">
        <v>69</v>
      </c>
      <c r="Q206" s="22">
        <v>3</v>
      </c>
    </row>
    <row r="207" spans="1:17" ht="25.5" customHeight="1" x14ac:dyDescent="0.25">
      <c r="A207" s="22">
        <v>101</v>
      </c>
      <c r="B207" s="84" t="s">
        <v>174</v>
      </c>
      <c r="C207" s="84" t="s">
        <v>202</v>
      </c>
      <c r="D207" s="84" t="s">
        <v>203</v>
      </c>
      <c r="E207" s="84" t="s">
        <v>40</v>
      </c>
      <c r="F207" s="84" t="s">
        <v>41</v>
      </c>
      <c r="G207" s="85">
        <v>134</v>
      </c>
      <c r="H207" s="85">
        <v>64</v>
      </c>
      <c r="M207" s="24" t="s">
        <v>413</v>
      </c>
      <c r="N207" s="32" t="s">
        <v>925</v>
      </c>
      <c r="O207" s="22">
        <v>64</v>
      </c>
      <c r="Q207" s="22">
        <v>2</v>
      </c>
    </row>
    <row r="208" spans="1:17" ht="25.5" customHeight="1" x14ac:dyDescent="0.25">
      <c r="A208" s="22">
        <v>101</v>
      </c>
      <c r="B208" s="84" t="s">
        <v>174</v>
      </c>
      <c r="C208" s="84" t="s">
        <v>202</v>
      </c>
      <c r="D208" s="84" t="s">
        <v>203</v>
      </c>
      <c r="E208" s="84" t="s">
        <v>42</v>
      </c>
      <c r="F208" s="84" t="s">
        <v>43</v>
      </c>
      <c r="G208" s="85">
        <v>170</v>
      </c>
      <c r="H208" s="85">
        <v>64</v>
      </c>
      <c r="M208" s="24" t="s">
        <v>418</v>
      </c>
      <c r="N208" s="32" t="s">
        <v>926</v>
      </c>
      <c r="O208" s="22">
        <v>69</v>
      </c>
      <c r="Q208" s="22">
        <v>3</v>
      </c>
    </row>
    <row r="209" spans="1:17" ht="25.5" customHeight="1" x14ac:dyDescent="0.25">
      <c r="A209" s="22">
        <v>101</v>
      </c>
      <c r="B209" s="84" t="s">
        <v>174</v>
      </c>
      <c r="C209" s="84" t="s">
        <v>202</v>
      </c>
      <c r="D209" s="84" t="s">
        <v>203</v>
      </c>
      <c r="E209" s="84" t="s">
        <v>44</v>
      </c>
      <c r="F209" s="84" t="s">
        <v>45</v>
      </c>
      <c r="G209" s="85">
        <v>109</v>
      </c>
      <c r="H209" s="85">
        <v>64</v>
      </c>
      <c r="M209" s="24" t="s">
        <v>418</v>
      </c>
      <c r="N209" s="32" t="s">
        <v>750</v>
      </c>
      <c r="O209" s="22">
        <v>69</v>
      </c>
      <c r="Q209" s="22">
        <v>3</v>
      </c>
    </row>
    <row r="210" spans="1:17" ht="25.5" customHeight="1" x14ac:dyDescent="0.25">
      <c r="A210" s="22">
        <v>102</v>
      </c>
      <c r="B210" s="86" t="s">
        <v>174</v>
      </c>
      <c r="C210" s="86" t="s">
        <v>204</v>
      </c>
      <c r="D210" s="86" t="s">
        <v>205</v>
      </c>
      <c r="E210" s="86" t="s">
        <v>38</v>
      </c>
      <c r="F210" s="86" t="s">
        <v>179</v>
      </c>
      <c r="G210" s="87">
        <v>96</v>
      </c>
      <c r="H210" s="87">
        <v>64</v>
      </c>
      <c r="M210" s="24" t="s">
        <v>423</v>
      </c>
      <c r="N210" s="32" t="s">
        <v>665</v>
      </c>
      <c r="O210" s="22">
        <v>69</v>
      </c>
      <c r="Q210" s="22">
        <v>3</v>
      </c>
    </row>
    <row r="211" spans="1:17" ht="25.5" customHeight="1" x14ac:dyDescent="0.25">
      <c r="A211" s="22">
        <v>102</v>
      </c>
      <c r="B211" s="86" t="s">
        <v>174</v>
      </c>
      <c r="C211" s="86" t="s">
        <v>204</v>
      </c>
      <c r="D211" s="86" t="s">
        <v>205</v>
      </c>
      <c r="E211" s="86" t="s">
        <v>180</v>
      </c>
      <c r="F211" s="86" t="s">
        <v>63</v>
      </c>
      <c r="G211" s="87">
        <v>163</v>
      </c>
      <c r="H211" s="87">
        <v>64</v>
      </c>
      <c r="M211" s="24" t="s">
        <v>423</v>
      </c>
      <c r="N211" s="32" t="s">
        <v>927</v>
      </c>
      <c r="O211" s="22">
        <v>64</v>
      </c>
      <c r="Q211" s="22">
        <v>2</v>
      </c>
    </row>
    <row r="212" spans="1:17" ht="25.5" customHeight="1" x14ac:dyDescent="0.25">
      <c r="A212" s="22">
        <v>102</v>
      </c>
      <c r="B212" s="86" t="s">
        <v>174</v>
      </c>
      <c r="C212" s="86" t="s">
        <v>204</v>
      </c>
      <c r="D212" s="86" t="s">
        <v>205</v>
      </c>
      <c r="E212" s="86" t="s">
        <v>64</v>
      </c>
      <c r="F212" s="86" t="s">
        <v>45</v>
      </c>
      <c r="G212" s="87">
        <v>96</v>
      </c>
      <c r="H212" s="87">
        <v>64</v>
      </c>
      <c r="M212" s="24" t="s">
        <v>423</v>
      </c>
      <c r="N212" s="32" t="s">
        <v>928</v>
      </c>
      <c r="O212" s="22">
        <v>69</v>
      </c>
      <c r="Q212" s="22">
        <v>3</v>
      </c>
    </row>
    <row r="213" spans="1:17" ht="25.5" customHeight="1" x14ac:dyDescent="0.25">
      <c r="A213" s="22">
        <v>103</v>
      </c>
      <c r="B213" s="84" t="s">
        <v>174</v>
      </c>
      <c r="C213" s="84" t="s">
        <v>206</v>
      </c>
      <c r="D213" s="84" t="s">
        <v>206</v>
      </c>
      <c r="E213" s="84" t="s">
        <v>38</v>
      </c>
      <c r="F213" s="84" t="s">
        <v>179</v>
      </c>
      <c r="G213" s="85">
        <v>103</v>
      </c>
      <c r="H213" s="85">
        <v>69</v>
      </c>
      <c r="M213" s="24" t="s">
        <v>423</v>
      </c>
      <c r="N213" s="32" t="s">
        <v>929</v>
      </c>
      <c r="O213" s="22">
        <v>74</v>
      </c>
      <c r="Q213" s="22">
        <v>4</v>
      </c>
    </row>
    <row r="214" spans="1:17" ht="25.5" customHeight="1" x14ac:dyDescent="0.25">
      <c r="A214" s="22">
        <v>103</v>
      </c>
      <c r="B214" s="84" t="s">
        <v>174</v>
      </c>
      <c r="C214" s="84" t="s">
        <v>206</v>
      </c>
      <c r="D214" s="84" t="s">
        <v>206</v>
      </c>
      <c r="E214" s="84" t="s">
        <v>180</v>
      </c>
      <c r="F214" s="84" t="s">
        <v>57</v>
      </c>
      <c r="G214" s="85">
        <v>154</v>
      </c>
      <c r="H214" s="85">
        <v>69</v>
      </c>
      <c r="M214" s="24" t="s">
        <v>423</v>
      </c>
      <c r="N214" s="32" t="s">
        <v>930</v>
      </c>
      <c r="O214" s="22">
        <v>69</v>
      </c>
      <c r="Q214" s="22">
        <v>3</v>
      </c>
    </row>
    <row r="215" spans="1:17" ht="25.5" customHeight="1" x14ac:dyDescent="0.25">
      <c r="A215" s="22">
        <v>103</v>
      </c>
      <c r="B215" s="84" t="s">
        <v>174</v>
      </c>
      <c r="C215" s="84" t="s">
        <v>206</v>
      </c>
      <c r="D215" s="84" t="s">
        <v>206</v>
      </c>
      <c r="E215" s="84" t="s">
        <v>58</v>
      </c>
      <c r="F215" s="84" t="s">
        <v>45</v>
      </c>
      <c r="G215" s="85">
        <v>103</v>
      </c>
      <c r="H215" s="85">
        <v>69</v>
      </c>
      <c r="M215" s="24" t="s">
        <v>423</v>
      </c>
      <c r="N215" s="32" t="s">
        <v>751</v>
      </c>
      <c r="O215" s="22">
        <v>74</v>
      </c>
      <c r="Q215" s="22">
        <v>4</v>
      </c>
    </row>
    <row r="216" spans="1:17" ht="25.5" customHeight="1" x14ac:dyDescent="0.25">
      <c r="A216" s="22">
        <v>104</v>
      </c>
      <c r="B216" s="86" t="s">
        <v>174</v>
      </c>
      <c r="C216" s="86" t="s">
        <v>207</v>
      </c>
      <c r="D216" s="86" t="s">
        <v>208</v>
      </c>
      <c r="E216" s="86" t="s">
        <v>38</v>
      </c>
      <c r="F216" s="86" t="s">
        <v>179</v>
      </c>
      <c r="G216" s="87">
        <v>96</v>
      </c>
      <c r="H216" s="87">
        <v>64</v>
      </c>
      <c r="M216" s="24" t="s">
        <v>423</v>
      </c>
      <c r="N216" s="32" t="s">
        <v>931</v>
      </c>
      <c r="O216" s="22">
        <v>69</v>
      </c>
      <c r="Q216" s="22">
        <v>3</v>
      </c>
    </row>
    <row r="217" spans="1:17" ht="25.5" customHeight="1" x14ac:dyDescent="0.25">
      <c r="A217" s="22">
        <v>105</v>
      </c>
      <c r="B217" s="86" t="s">
        <v>174</v>
      </c>
      <c r="C217" s="86" t="s">
        <v>207</v>
      </c>
      <c r="D217" s="86" t="s">
        <v>208</v>
      </c>
      <c r="E217" s="86" t="s">
        <v>180</v>
      </c>
      <c r="F217" s="86" t="s">
        <v>63</v>
      </c>
      <c r="G217" s="87">
        <v>159</v>
      </c>
      <c r="H217" s="87">
        <v>64</v>
      </c>
      <c r="M217" s="24" t="s">
        <v>423</v>
      </c>
      <c r="N217" s="32" t="s">
        <v>932</v>
      </c>
      <c r="O217" s="22">
        <v>79</v>
      </c>
      <c r="Q217" s="22">
        <v>5</v>
      </c>
    </row>
    <row r="218" spans="1:17" ht="25.5" customHeight="1" x14ac:dyDescent="0.25">
      <c r="A218" s="22">
        <v>106</v>
      </c>
      <c r="B218" s="86" t="s">
        <v>174</v>
      </c>
      <c r="C218" s="86" t="s">
        <v>207</v>
      </c>
      <c r="D218" s="86" t="s">
        <v>208</v>
      </c>
      <c r="E218" s="86" t="s">
        <v>64</v>
      </c>
      <c r="F218" s="86" t="s">
        <v>45</v>
      </c>
      <c r="G218" s="87">
        <v>96</v>
      </c>
      <c r="H218" s="87">
        <v>64</v>
      </c>
      <c r="M218" s="24" t="s">
        <v>423</v>
      </c>
      <c r="N218" s="32" t="s">
        <v>933</v>
      </c>
      <c r="O218" s="22">
        <v>79</v>
      </c>
      <c r="Q218" s="22">
        <v>5</v>
      </c>
    </row>
    <row r="219" spans="1:17" ht="25.5" customHeight="1" x14ac:dyDescent="0.25">
      <c r="A219" s="22">
        <v>106</v>
      </c>
      <c r="B219" s="84" t="s">
        <v>174</v>
      </c>
      <c r="C219" s="84" t="s">
        <v>209</v>
      </c>
      <c r="D219" s="84" t="s">
        <v>210</v>
      </c>
      <c r="E219" s="84" t="s">
        <v>35</v>
      </c>
      <c r="F219" s="84" t="s">
        <v>35</v>
      </c>
      <c r="G219" s="85">
        <v>133</v>
      </c>
      <c r="H219" s="85">
        <v>69</v>
      </c>
      <c r="M219" s="24" t="s">
        <v>423</v>
      </c>
      <c r="N219" s="32" t="s">
        <v>934</v>
      </c>
      <c r="O219" s="22">
        <v>69</v>
      </c>
      <c r="Q219" s="22">
        <v>3</v>
      </c>
    </row>
    <row r="220" spans="1:17" ht="25.5" customHeight="1" x14ac:dyDescent="0.25">
      <c r="A220" s="22">
        <v>106</v>
      </c>
      <c r="B220" s="86" t="s">
        <v>174</v>
      </c>
      <c r="C220" s="86" t="s">
        <v>211</v>
      </c>
      <c r="D220" s="86" t="s">
        <v>212</v>
      </c>
      <c r="E220" s="86" t="s">
        <v>38</v>
      </c>
      <c r="F220" s="86" t="s">
        <v>179</v>
      </c>
      <c r="G220" s="87">
        <v>111</v>
      </c>
      <c r="H220" s="87">
        <v>69</v>
      </c>
      <c r="M220" s="24" t="s">
        <v>423</v>
      </c>
      <c r="N220" s="32" t="s">
        <v>935</v>
      </c>
      <c r="O220" s="22">
        <v>69</v>
      </c>
      <c r="Q220" s="22">
        <v>3</v>
      </c>
    </row>
    <row r="221" spans="1:17" ht="25.5" customHeight="1" x14ac:dyDescent="0.25">
      <c r="A221" s="22">
        <v>107</v>
      </c>
      <c r="B221" s="86" t="s">
        <v>174</v>
      </c>
      <c r="C221" s="86" t="s">
        <v>211</v>
      </c>
      <c r="D221" s="86" t="s">
        <v>212</v>
      </c>
      <c r="E221" s="86" t="s">
        <v>180</v>
      </c>
      <c r="F221" s="86" t="s">
        <v>63</v>
      </c>
      <c r="G221" s="87">
        <v>169</v>
      </c>
      <c r="H221" s="87">
        <v>69</v>
      </c>
      <c r="M221" s="24" t="s">
        <v>423</v>
      </c>
      <c r="N221" s="32" t="s">
        <v>936</v>
      </c>
      <c r="O221" s="22">
        <v>69</v>
      </c>
      <c r="Q221" s="22">
        <v>3</v>
      </c>
    </row>
    <row r="222" spans="1:17" ht="25.5" customHeight="1" x14ac:dyDescent="0.25">
      <c r="A222" s="22">
        <v>107</v>
      </c>
      <c r="B222" s="86" t="s">
        <v>174</v>
      </c>
      <c r="C222" s="86" t="s">
        <v>211</v>
      </c>
      <c r="D222" s="86" t="s">
        <v>212</v>
      </c>
      <c r="E222" s="86" t="s">
        <v>64</v>
      </c>
      <c r="F222" s="86" t="s">
        <v>45</v>
      </c>
      <c r="G222" s="87">
        <v>111</v>
      </c>
      <c r="H222" s="87">
        <v>69</v>
      </c>
      <c r="M222" s="24" t="s">
        <v>423</v>
      </c>
      <c r="N222" s="32" t="s">
        <v>937</v>
      </c>
      <c r="O222" s="22">
        <v>69</v>
      </c>
      <c r="Q222" s="22">
        <v>3</v>
      </c>
    </row>
    <row r="223" spans="1:17" ht="25.5" customHeight="1" x14ac:dyDescent="0.25">
      <c r="A223" s="22">
        <v>107</v>
      </c>
      <c r="B223" s="84" t="s">
        <v>174</v>
      </c>
      <c r="C223" s="84" t="s">
        <v>213</v>
      </c>
      <c r="D223" s="84" t="s">
        <v>214</v>
      </c>
      <c r="E223" s="84" t="s">
        <v>38</v>
      </c>
      <c r="F223" s="84" t="s">
        <v>47</v>
      </c>
      <c r="G223" s="85">
        <v>111</v>
      </c>
      <c r="H223" s="85">
        <v>64</v>
      </c>
      <c r="M223" s="24" t="s">
        <v>423</v>
      </c>
      <c r="N223" s="32" t="s">
        <v>666</v>
      </c>
      <c r="O223" s="22">
        <v>69</v>
      </c>
      <c r="Q223" s="22">
        <v>3</v>
      </c>
    </row>
    <row r="224" spans="1:17" ht="25.5" customHeight="1" x14ac:dyDescent="0.25">
      <c r="A224" s="22">
        <v>108</v>
      </c>
      <c r="B224" s="84" t="s">
        <v>174</v>
      </c>
      <c r="C224" s="84" t="s">
        <v>213</v>
      </c>
      <c r="D224" s="84" t="s">
        <v>214</v>
      </c>
      <c r="E224" s="84" t="s">
        <v>48</v>
      </c>
      <c r="F224" s="84" t="s">
        <v>63</v>
      </c>
      <c r="G224" s="85">
        <v>148</v>
      </c>
      <c r="H224" s="85">
        <v>64</v>
      </c>
      <c r="M224" s="24" t="s">
        <v>423</v>
      </c>
      <c r="N224" s="32" t="s">
        <v>938</v>
      </c>
      <c r="O224" s="22">
        <v>64</v>
      </c>
      <c r="Q224" s="22">
        <v>2</v>
      </c>
    </row>
    <row r="225" spans="1:17" ht="25.5" customHeight="1" x14ac:dyDescent="0.25">
      <c r="A225" s="22">
        <v>108</v>
      </c>
      <c r="B225" s="84" t="s">
        <v>174</v>
      </c>
      <c r="C225" s="84" t="s">
        <v>213</v>
      </c>
      <c r="D225" s="84" t="s">
        <v>214</v>
      </c>
      <c r="E225" s="84" t="s">
        <v>64</v>
      </c>
      <c r="F225" s="84" t="s">
        <v>45</v>
      </c>
      <c r="G225" s="85">
        <v>111</v>
      </c>
      <c r="H225" s="85">
        <v>64</v>
      </c>
      <c r="M225" s="24" t="s">
        <v>423</v>
      </c>
      <c r="N225" s="32" t="s">
        <v>939</v>
      </c>
      <c r="O225" s="22">
        <v>64</v>
      </c>
      <c r="Q225" s="22">
        <v>2</v>
      </c>
    </row>
    <row r="226" spans="1:17" ht="25.5" customHeight="1" x14ac:dyDescent="0.25">
      <c r="A226" s="22">
        <v>108</v>
      </c>
      <c r="B226" s="86" t="s">
        <v>174</v>
      </c>
      <c r="C226" s="86" t="s">
        <v>215</v>
      </c>
      <c r="D226" s="86" t="s">
        <v>216</v>
      </c>
      <c r="E226" s="86" t="s">
        <v>38</v>
      </c>
      <c r="F226" s="86" t="s">
        <v>47</v>
      </c>
      <c r="G226" s="87">
        <v>124</v>
      </c>
      <c r="H226" s="87">
        <v>69</v>
      </c>
      <c r="M226" s="24" t="s">
        <v>423</v>
      </c>
      <c r="N226" s="32" t="s">
        <v>940</v>
      </c>
      <c r="O226" s="22">
        <v>74</v>
      </c>
      <c r="Q226" s="22">
        <v>4</v>
      </c>
    </row>
    <row r="227" spans="1:17" ht="25.5" customHeight="1" x14ac:dyDescent="0.25">
      <c r="A227" s="22">
        <v>109</v>
      </c>
      <c r="B227" s="86" t="s">
        <v>174</v>
      </c>
      <c r="C227" s="86" t="s">
        <v>215</v>
      </c>
      <c r="D227" s="86" t="s">
        <v>216</v>
      </c>
      <c r="E227" s="86" t="s">
        <v>48</v>
      </c>
      <c r="F227" s="86" t="s">
        <v>57</v>
      </c>
      <c r="G227" s="87">
        <v>163</v>
      </c>
      <c r="H227" s="87">
        <v>69</v>
      </c>
      <c r="M227" s="24" t="s">
        <v>423</v>
      </c>
      <c r="N227" s="32" t="s">
        <v>941</v>
      </c>
      <c r="O227" s="22">
        <v>64</v>
      </c>
      <c r="Q227" s="22">
        <v>2</v>
      </c>
    </row>
    <row r="228" spans="1:17" ht="25.5" customHeight="1" x14ac:dyDescent="0.25">
      <c r="A228" s="22">
        <v>109</v>
      </c>
      <c r="B228" s="86" t="s">
        <v>174</v>
      </c>
      <c r="C228" s="86" t="s">
        <v>215</v>
      </c>
      <c r="D228" s="86" t="s">
        <v>216</v>
      </c>
      <c r="E228" s="86" t="s">
        <v>58</v>
      </c>
      <c r="F228" s="86" t="s">
        <v>45</v>
      </c>
      <c r="G228" s="87">
        <v>124</v>
      </c>
      <c r="H228" s="87">
        <v>69</v>
      </c>
      <c r="M228" s="24" t="s">
        <v>423</v>
      </c>
      <c r="N228" s="32" t="s">
        <v>942</v>
      </c>
      <c r="O228" s="22">
        <v>64</v>
      </c>
      <c r="Q228" s="22">
        <v>2</v>
      </c>
    </row>
    <row r="229" spans="1:17" ht="25.5" customHeight="1" x14ac:dyDescent="0.25">
      <c r="A229" s="22">
        <v>109</v>
      </c>
      <c r="B229" s="84" t="s">
        <v>174</v>
      </c>
      <c r="C229" s="84" t="s">
        <v>217</v>
      </c>
      <c r="D229" s="84" t="s">
        <v>218</v>
      </c>
      <c r="E229" s="84" t="s">
        <v>38</v>
      </c>
      <c r="F229" s="84" t="s">
        <v>113</v>
      </c>
      <c r="G229" s="85">
        <v>131</v>
      </c>
      <c r="H229" s="85">
        <v>69</v>
      </c>
      <c r="M229" s="24" t="s">
        <v>453</v>
      </c>
      <c r="N229" s="32" t="s">
        <v>667</v>
      </c>
      <c r="O229" s="22">
        <v>64</v>
      </c>
      <c r="Q229" s="22">
        <v>2</v>
      </c>
    </row>
    <row r="230" spans="1:17" ht="25.5" customHeight="1" x14ac:dyDescent="0.25">
      <c r="A230" s="22">
        <v>110</v>
      </c>
      <c r="B230" s="84" t="s">
        <v>174</v>
      </c>
      <c r="C230" s="84" t="s">
        <v>217</v>
      </c>
      <c r="D230" s="84" t="s">
        <v>218</v>
      </c>
      <c r="E230" s="84" t="s">
        <v>114</v>
      </c>
      <c r="F230" s="84" t="s">
        <v>57</v>
      </c>
      <c r="G230" s="85">
        <v>188</v>
      </c>
      <c r="H230" s="85">
        <v>69</v>
      </c>
      <c r="M230" s="24" t="s">
        <v>453</v>
      </c>
      <c r="N230" s="32" t="s">
        <v>943</v>
      </c>
      <c r="O230" s="22">
        <v>64</v>
      </c>
      <c r="Q230" s="22">
        <v>2</v>
      </c>
    </row>
    <row r="231" spans="1:17" ht="25.5" customHeight="1" x14ac:dyDescent="0.25">
      <c r="A231" s="22">
        <v>111</v>
      </c>
      <c r="B231" s="84" t="s">
        <v>174</v>
      </c>
      <c r="C231" s="84" t="s">
        <v>217</v>
      </c>
      <c r="D231" s="84" t="s">
        <v>218</v>
      </c>
      <c r="E231" s="84" t="s">
        <v>58</v>
      </c>
      <c r="F231" s="84" t="s">
        <v>45</v>
      </c>
      <c r="G231" s="85">
        <v>131</v>
      </c>
      <c r="H231" s="85">
        <v>69</v>
      </c>
      <c r="M231" s="24" t="s">
        <v>453</v>
      </c>
      <c r="N231" s="32" t="s">
        <v>944</v>
      </c>
      <c r="O231" s="22">
        <v>74</v>
      </c>
      <c r="Q231" s="22">
        <v>4</v>
      </c>
    </row>
    <row r="232" spans="1:17" ht="25.5" customHeight="1" x14ac:dyDescent="0.25">
      <c r="A232" s="22">
        <v>111</v>
      </c>
      <c r="B232" s="86" t="s">
        <v>219</v>
      </c>
      <c r="C232" s="86" t="s">
        <v>220</v>
      </c>
      <c r="D232" s="86" t="s">
        <v>221</v>
      </c>
      <c r="E232" s="86" t="s">
        <v>35</v>
      </c>
      <c r="F232" s="86" t="s">
        <v>35</v>
      </c>
      <c r="G232" s="87">
        <v>107</v>
      </c>
      <c r="H232" s="87">
        <v>59</v>
      </c>
      <c r="M232" s="24" t="s">
        <v>453</v>
      </c>
      <c r="N232" s="32" t="s">
        <v>945</v>
      </c>
      <c r="O232" s="22">
        <v>69</v>
      </c>
      <c r="Q232" s="22">
        <v>3</v>
      </c>
    </row>
    <row r="233" spans="1:17" ht="25.5" customHeight="1" x14ac:dyDescent="0.25">
      <c r="A233" s="22">
        <v>111</v>
      </c>
      <c r="B233" s="84" t="s">
        <v>219</v>
      </c>
      <c r="C233" s="84" t="s">
        <v>222</v>
      </c>
      <c r="D233" s="84" t="s">
        <v>702</v>
      </c>
      <c r="E233" s="84" t="s">
        <v>35</v>
      </c>
      <c r="F233" s="84" t="s">
        <v>35</v>
      </c>
      <c r="G233" s="85">
        <v>163</v>
      </c>
      <c r="H233" s="85">
        <v>74</v>
      </c>
      <c r="M233" s="24" t="s">
        <v>453</v>
      </c>
      <c r="N233" s="32" t="s">
        <v>946</v>
      </c>
      <c r="O233" s="22">
        <v>64</v>
      </c>
      <c r="Q233" s="22">
        <v>2</v>
      </c>
    </row>
    <row r="234" spans="1:17" ht="25.5" customHeight="1" x14ac:dyDescent="0.25">
      <c r="A234" s="22">
        <v>413</v>
      </c>
      <c r="B234" s="86" t="s">
        <v>219</v>
      </c>
      <c r="C234" s="86" t="s">
        <v>223</v>
      </c>
      <c r="D234" s="86" t="s">
        <v>224</v>
      </c>
      <c r="E234" s="86" t="s">
        <v>35</v>
      </c>
      <c r="F234" s="86" t="s">
        <v>35</v>
      </c>
      <c r="G234" s="87">
        <v>107</v>
      </c>
      <c r="H234" s="87">
        <v>59</v>
      </c>
      <c r="M234" s="24" t="s">
        <v>453</v>
      </c>
      <c r="N234" s="32" t="s">
        <v>752</v>
      </c>
      <c r="O234" s="22">
        <v>64</v>
      </c>
      <c r="Q234" s="22">
        <v>2</v>
      </c>
    </row>
    <row r="235" spans="1:17" ht="25.5" customHeight="1" x14ac:dyDescent="0.25">
      <c r="A235" s="22">
        <v>115</v>
      </c>
      <c r="B235" s="84" t="s">
        <v>219</v>
      </c>
      <c r="C235" s="84" t="s">
        <v>225</v>
      </c>
      <c r="D235" s="84" t="s">
        <v>226</v>
      </c>
      <c r="E235" s="84" t="s">
        <v>38</v>
      </c>
      <c r="F235" s="84" t="s">
        <v>39</v>
      </c>
      <c r="G235" s="85">
        <v>143</v>
      </c>
      <c r="H235" s="85">
        <v>79</v>
      </c>
      <c r="M235" s="24" t="s">
        <v>453</v>
      </c>
      <c r="N235" s="32" t="s">
        <v>947</v>
      </c>
      <c r="O235" s="22">
        <v>59</v>
      </c>
      <c r="Q235" s="22">
        <v>1</v>
      </c>
    </row>
    <row r="236" spans="1:17" ht="25.5" customHeight="1" x14ac:dyDescent="0.25">
      <c r="A236" s="22">
        <v>115</v>
      </c>
      <c r="B236" s="84" t="s">
        <v>219</v>
      </c>
      <c r="C236" s="84" t="s">
        <v>225</v>
      </c>
      <c r="D236" s="84" t="s">
        <v>226</v>
      </c>
      <c r="E236" s="84" t="s">
        <v>40</v>
      </c>
      <c r="F236" s="84" t="s">
        <v>43</v>
      </c>
      <c r="G236" s="85">
        <v>190</v>
      </c>
      <c r="H236" s="85">
        <v>79</v>
      </c>
      <c r="M236" s="24" t="s">
        <v>453</v>
      </c>
      <c r="N236" s="32" t="s">
        <v>948</v>
      </c>
      <c r="O236" s="22">
        <v>59</v>
      </c>
      <c r="Q236" s="22">
        <v>1</v>
      </c>
    </row>
    <row r="237" spans="1:17" ht="25.5" customHeight="1" x14ac:dyDescent="0.25">
      <c r="A237" s="22">
        <v>115</v>
      </c>
      <c r="B237" s="84" t="s">
        <v>219</v>
      </c>
      <c r="C237" s="84" t="s">
        <v>225</v>
      </c>
      <c r="D237" s="84" t="s">
        <v>226</v>
      </c>
      <c r="E237" s="84" t="s">
        <v>44</v>
      </c>
      <c r="F237" s="84" t="s">
        <v>45</v>
      </c>
      <c r="G237" s="85">
        <v>143</v>
      </c>
      <c r="H237" s="85">
        <v>79</v>
      </c>
      <c r="M237" s="24" t="s">
        <v>453</v>
      </c>
      <c r="N237" s="32" t="s">
        <v>949</v>
      </c>
      <c r="O237" s="22">
        <v>59</v>
      </c>
      <c r="Q237" s="22">
        <v>1</v>
      </c>
    </row>
    <row r="238" spans="1:17" ht="25.5" customHeight="1" x14ac:dyDescent="0.25">
      <c r="A238" s="22">
        <v>116</v>
      </c>
      <c r="B238" s="86" t="s">
        <v>219</v>
      </c>
      <c r="C238" s="86" t="s">
        <v>703</v>
      </c>
      <c r="D238" s="86" t="s">
        <v>704</v>
      </c>
      <c r="E238" s="86" t="s">
        <v>35</v>
      </c>
      <c r="F238" s="86" t="s">
        <v>35</v>
      </c>
      <c r="G238" s="87">
        <v>121</v>
      </c>
      <c r="H238" s="87">
        <v>64</v>
      </c>
      <c r="M238" s="24" t="s">
        <v>453</v>
      </c>
      <c r="N238" s="32" t="s">
        <v>669</v>
      </c>
      <c r="O238" s="22">
        <v>64</v>
      </c>
      <c r="Q238" s="22">
        <v>2</v>
      </c>
    </row>
    <row r="239" spans="1:17" ht="25.5" customHeight="1" x14ac:dyDescent="0.25">
      <c r="A239" s="22">
        <v>116</v>
      </c>
      <c r="B239" s="84" t="s">
        <v>219</v>
      </c>
      <c r="C239" s="84" t="s">
        <v>227</v>
      </c>
      <c r="D239" s="84" t="s">
        <v>228</v>
      </c>
      <c r="E239" s="84" t="s">
        <v>38</v>
      </c>
      <c r="F239" s="84" t="s">
        <v>39</v>
      </c>
      <c r="G239" s="85">
        <v>120</v>
      </c>
      <c r="H239" s="85">
        <v>69</v>
      </c>
      <c r="M239" s="24" t="s">
        <v>467</v>
      </c>
      <c r="N239" s="32" t="s">
        <v>950</v>
      </c>
      <c r="O239" s="22">
        <v>64</v>
      </c>
      <c r="Q239" s="22">
        <v>2</v>
      </c>
    </row>
    <row r="240" spans="1:17" ht="25.5" customHeight="1" x14ac:dyDescent="0.25">
      <c r="A240" s="22">
        <v>116</v>
      </c>
      <c r="B240" s="84" t="s">
        <v>219</v>
      </c>
      <c r="C240" s="84" t="s">
        <v>227</v>
      </c>
      <c r="D240" s="84" t="s">
        <v>228</v>
      </c>
      <c r="E240" s="84" t="s">
        <v>40</v>
      </c>
      <c r="F240" s="84" t="s">
        <v>57</v>
      </c>
      <c r="G240" s="85">
        <v>138</v>
      </c>
      <c r="H240" s="85">
        <v>69</v>
      </c>
      <c r="M240" s="24" t="s">
        <v>470</v>
      </c>
      <c r="N240" s="32" t="s">
        <v>951</v>
      </c>
      <c r="O240" s="22">
        <v>64</v>
      </c>
      <c r="Q240" s="22">
        <v>2</v>
      </c>
    </row>
    <row r="241" spans="1:17" ht="25.5" customHeight="1" x14ac:dyDescent="0.25">
      <c r="A241" s="22">
        <v>476</v>
      </c>
      <c r="B241" s="84" t="s">
        <v>219</v>
      </c>
      <c r="C241" s="84" t="s">
        <v>227</v>
      </c>
      <c r="D241" s="84" t="s">
        <v>228</v>
      </c>
      <c r="E241" s="84" t="s">
        <v>58</v>
      </c>
      <c r="F241" s="84" t="s">
        <v>45</v>
      </c>
      <c r="G241" s="85">
        <v>120</v>
      </c>
      <c r="H241" s="85">
        <v>69</v>
      </c>
      <c r="M241" s="24" t="s">
        <v>470</v>
      </c>
      <c r="N241" s="32" t="s">
        <v>952</v>
      </c>
      <c r="O241" s="22">
        <v>64</v>
      </c>
      <c r="Q241" s="22">
        <v>2</v>
      </c>
    </row>
    <row r="242" spans="1:17" ht="25.5" customHeight="1" x14ac:dyDescent="0.25">
      <c r="A242" s="22">
        <v>118</v>
      </c>
      <c r="B242" s="86" t="s">
        <v>229</v>
      </c>
      <c r="C242" s="86" t="s">
        <v>230</v>
      </c>
      <c r="D242" s="86" t="s">
        <v>230</v>
      </c>
      <c r="E242" s="86" t="s">
        <v>38</v>
      </c>
      <c r="F242" s="86" t="s">
        <v>47</v>
      </c>
      <c r="G242" s="87">
        <v>105</v>
      </c>
      <c r="H242" s="87">
        <v>69</v>
      </c>
      <c r="M242" s="24" t="s">
        <v>470</v>
      </c>
      <c r="N242" s="32" t="s">
        <v>753</v>
      </c>
      <c r="O242" s="22">
        <v>64</v>
      </c>
      <c r="Q242" s="22">
        <v>2</v>
      </c>
    </row>
    <row r="243" spans="1:17" ht="25.5" customHeight="1" x14ac:dyDescent="0.25">
      <c r="A243" s="22">
        <v>120</v>
      </c>
      <c r="B243" s="86" t="s">
        <v>229</v>
      </c>
      <c r="C243" s="86" t="s">
        <v>230</v>
      </c>
      <c r="D243" s="86" t="s">
        <v>230</v>
      </c>
      <c r="E243" s="86" t="s">
        <v>48</v>
      </c>
      <c r="F243" s="86" t="s">
        <v>65</v>
      </c>
      <c r="G243" s="87">
        <v>111</v>
      </c>
      <c r="H243" s="87">
        <v>69</v>
      </c>
      <c r="M243" s="24" t="s">
        <v>470</v>
      </c>
      <c r="N243" s="32" t="s">
        <v>953</v>
      </c>
      <c r="O243" s="22">
        <v>64</v>
      </c>
      <c r="Q243" s="22">
        <v>2</v>
      </c>
    </row>
    <row r="244" spans="1:17" ht="25.5" customHeight="1" x14ac:dyDescent="0.25">
      <c r="A244" s="22">
        <v>120</v>
      </c>
      <c r="B244" s="86" t="s">
        <v>229</v>
      </c>
      <c r="C244" s="86" t="s">
        <v>230</v>
      </c>
      <c r="D244" s="86" t="s">
        <v>230</v>
      </c>
      <c r="E244" s="86" t="s">
        <v>66</v>
      </c>
      <c r="F244" s="86" t="s">
        <v>45</v>
      </c>
      <c r="G244" s="87">
        <v>105</v>
      </c>
      <c r="H244" s="87">
        <v>69</v>
      </c>
      <c r="M244" s="24" t="s">
        <v>470</v>
      </c>
      <c r="N244" s="32" t="s">
        <v>954</v>
      </c>
      <c r="O244" s="22">
        <v>69</v>
      </c>
      <c r="Q244" s="22">
        <v>3</v>
      </c>
    </row>
    <row r="245" spans="1:17" ht="25.5" customHeight="1" x14ac:dyDescent="0.25">
      <c r="A245" s="22">
        <v>120</v>
      </c>
      <c r="B245" s="84" t="s">
        <v>229</v>
      </c>
      <c r="C245" s="84" t="s">
        <v>231</v>
      </c>
      <c r="D245" s="84" t="s">
        <v>232</v>
      </c>
      <c r="E245" s="84" t="s">
        <v>35</v>
      </c>
      <c r="F245" s="84" t="s">
        <v>35</v>
      </c>
      <c r="G245" s="85">
        <v>111</v>
      </c>
      <c r="H245" s="85">
        <v>64</v>
      </c>
      <c r="M245" s="24" t="s">
        <v>470</v>
      </c>
      <c r="N245" s="32" t="s">
        <v>670</v>
      </c>
      <c r="O245" s="22">
        <v>74</v>
      </c>
      <c r="Q245" s="22">
        <v>4</v>
      </c>
    </row>
    <row r="246" spans="1:17" ht="25.5" customHeight="1" x14ac:dyDescent="0.25">
      <c r="A246" s="22">
        <v>122</v>
      </c>
      <c r="B246" s="86" t="s">
        <v>26</v>
      </c>
      <c r="C246" s="86" t="s">
        <v>767</v>
      </c>
      <c r="D246" s="86" t="s">
        <v>768</v>
      </c>
      <c r="E246" s="86" t="s">
        <v>35</v>
      </c>
      <c r="F246" s="86" t="s">
        <v>35</v>
      </c>
      <c r="G246" s="87">
        <v>147</v>
      </c>
      <c r="H246" s="87">
        <v>74</v>
      </c>
      <c r="M246" s="24" t="s">
        <v>470</v>
      </c>
      <c r="N246" s="32" t="s">
        <v>955</v>
      </c>
      <c r="O246" s="22">
        <v>69</v>
      </c>
      <c r="Q246" s="22">
        <v>3</v>
      </c>
    </row>
    <row r="247" spans="1:17" ht="25.5" customHeight="1" x14ac:dyDescent="0.25">
      <c r="A247" s="22">
        <v>122</v>
      </c>
      <c r="B247" s="84" t="s">
        <v>26</v>
      </c>
      <c r="C247" s="84" t="s">
        <v>233</v>
      </c>
      <c r="D247" s="84" t="s">
        <v>234</v>
      </c>
      <c r="E247" s="84" t="s">
        <v>38</v>
      </c>
      <c r="F247" s="84" t="s">
        <v>41</v>
      </c>
      <c r="G247" s="85">
        <v>96</v>
      </c>
      <c r="H247" s="85">
        <v>64</v>
      </c>
      <c r="M247" s="24" t="s">
        <v>483</v>
      </c>
      <c r="N247" s="32" t="s">
        <v>956</v>
      </c>
      <c r="O247" s="22">
        <v>64</v>
      </c>
      <c r="Q247" s="22">
        <v>2</v>
      </c>
    </row>
    <row r="248" spans="1:17" ht="25.5" customHeight="1" x14ac:dyDescent="0.25">
      <c r="A248" s="22">
        <v>122</v>
      </c>
      <c r="B248" s="84" t="s">
        <v>26</v>
      </c>
      <c r="C248" s="84" t="s">
        <v>233</v>
      </c>
      <c r="D248" s="84" t="s">
        <v>234</v>
      </c>
      <c r="E248" s="84" t="s">
        <v>42</v>
      </c>
      <c r="F248" s="84" t="s">
        <v>65</v>
      </c>
      <c r="G248" s="85">
        <v>146</v>
      </c>
      <c r="H248" s="85">
        <v>64</v>
      </c>
      <c r="M248" s="24" t="s">
        <v>483</v>
      </c>
      <c r="N248" s="32" t="s">
        <v>957</v>
      </c>
      <c r="O248" s="22">
        <v>64</v>
      </c>
      <c r="Q248" s="22">
        <v>2</v>
      </c>
    </row>
    <row r="249" spans="1:17" ht="25.5" customHeight="1" x14ac:dyDescent="0.25">
      <c r="A249" s="22">
        <v>422</v>
      </c>
      <c r="B249" s="84" t="s">
        <v>26</v>
      </c>
      <c r="C249" s="84" t="s">
        <v>233</v>
      </c>
      <c r="D249" s="84" t="s">
        <v>234</v>
      </c>
      <c r="E249" s="84" t="s">
        <v>66</v>
      </c>
      <c r="F249" s="84" t="s">
        <v>45</v>
      </c>
      <c r="G249" s="85">
        <v>96</v>
      </c>
      <c r="H249" s="85">
        <v>64</v>
      </c>
      <c r="M249" s="24" t="s">
        <v>483</v>
      </c>
      <c r="N249" s="32" t="s">
        <v>754</v>
      </c>
      <c r="O249" s="22">
        <v>64</v>
      </c>
      <c r="Q249" s="22">
        <v>2</v>
      </c>
    </row>
    <row r="250" spans="1:17" ht="25.5" customHeight="1" x14ac:dyDescent="0.25">
      <c r="A250" s="22">
        <v>123</v>
      </c>
      <c r="B250" s="86" t="s">
        <v>26</v>
      </c>
      <c r="C250" s="86" t="s">
        <v>235</v>
      </c>
      <c r="D250" s="86" t="s">
        <v>236</v>
      </c>
      <c r="E250" s="86" t="s">
        <v>38</v>
      </c>
      <c r="F250" s="86" t="s">
        <v>41</v>
      </c>
      <c r="G250" s="87">
        <v>108</v>
      </c>
      <c r="H250" s="87">
        <v>74</v>
      </c>
      <c r="M250" s="24" t="s">
        <v>483</v>
      </c>
      <c r="N250" s="32" t="s">
        <v>958</v>
      </c>
      <c r="O250" s="22">
        <v>59</v>
      </c>
      <c r="Q250" s="22">
        <v>1</v>
      </c>
    </row>
    <row r="251" spans="1:17" ht="25.5" customHeight="1" x14ac:dyDescent="0.25">
      <c r="A251" s="22">
        <v>123</v>
      </c>
      <c r="B251" s="86" t="s">
        <v>26</v>
      </c>
      <c r="C251" s="86" t="s">
        <v>235</v>
      </c>
      <c r="D251" s="86" t="s">
        <v>236</v>
      </c>
      <c r="E251" s="86" t="s">
        <v>42</v>
      </c>
      <c r="F251" s="86" t="s">
        <v>45</v>
      </c>
      <c r="G251" s="87">
        <v>138</v>
      </c>
      <c r="H251" s="87">
        <v>74</v>
      </c>
      <c r="M251" s="24" t="s">
        <v>483</v>
      </c>
      <c r="N251" s="32" t="s">
        <v>959</v>
      </c>
      <c r="O251" s="22">
        <v>64</v>
      </c>
      <c r="Q251" s="22">
        <v>2</v>
      </c>
    </row>
    <row r="252" spans="1:17" ht="25.5" customHeight="1" x14ac:dyDescent="0.25">
      <c r="A252" s="22">
        <v>123</v>
      </c>
      <c r="B252" s="84" t="s">
        <v>237</v>
      </c>
      <c r="C252" s="84" t="s">
        <v>238</v>
      </c>
      <c r="D252" s="84" t="s">
        <v>239</v>
      </c>
      <c r="E252" s="84" t="s">
        <v>35</v>
      </c>
      <c r="F252" s="84" t="s">
        <v>35</v>
      </c>
      <c r="G252" s="85">
        <v>105</v>
      </c>
      <c r="H252" s="85">
        <v>64</v>
      </c>
      <c r="M252" s="24" t="s">
        <v>483</v>
      </c>
      <c r="N252" s="32" t="s">
        <v>960</v>
      </c>
      <c r="O252" s="22">
        <v>74</v>
      </c>
      <c r="Q252" s="22">
        <v>4</v>
      </c>
    </row>
    <row r="253" spans="1:17" ht="25.5" customHeight="1" x14ac:dyDescent="0.25">
      <c r="A253" s="22">
        <v>123</v>
      </c>
      <c r="B253" s="86" t="s">
        <v>237</v>
      </c>
      <c r="C253" s="86" t="s">
        <v>240</v>
      </c>
      <c r="D253" s="86" t="s">
        <v>241</v>
      </c>
      <c r="E253" s="86" t="s">
        <v>38</v>
      </c>
      <c r="F253" s="86" t="s">
        <v>113</v>
      </c>
      <c r="G253" s="87">
        <v>218</v>
      </c>
      <c r="H253" s="87">
        <v>79</v>
      </c>
      <c r="M253" s="24" t="s">
        <v>483</v>
      </c>
      <c r="N253" s="32" t="s">
        <v>961</v>
      </c>
      <c r="O253" s="22">
        <v>74</v>
      </c>
      <c r="Q253" s="22">
        <v>4</v>
      </c>
    </row>
    <row r="254" spans="1:17" ht="25.5" customHeight="1" x14ac:dyDescent="0.25">
      <c r="A254" s="22">
        <v>123</v>
      </c>
      <c r="B254" s="86" t="s">
        <v>237</v>
      </c>
      <c r="C254" s="86" t="s">
        <v>240</v>
      </c>
      <c r="D254" s="86" t="s">
        <v>241</v>
      </c>
      <c r="E254" s="86" t="s">
        <v>114</v>
      </c>
      <c r="F254" s="86" t="s">
        <v>63</v>
      </c>
      <c r="G254" s="87">
        <v>134</v>
      </c>
      <c r="H254" s="87">
        <v>79</v>
      </c>
      <c r="M254" s="24" t="s">
        <v>483</v>
      </c>
      <c r="N254" s="32" t="s">
        <v>962</v>
      </c>
      <c r="O254" s="22">
        <v>59</v>
      </c>
      <c r="Q254" s="22">
        <v>1</v>
      </c>
    </row>
    <row r="255" spans="1:17" ht="25.5" customHeight="1" x14ac:dyDescent="0.25">
      <c r="A255" s="22">
        <v>124</v>
      </c>
      <c r="B255" s="86" t="s">
        <v>237</v>
      </c>
      <c r="C255" s="86" t="s">
        <v>240</v>
      </c>
      <c r="D255" s="86" t="s">
        <v>241</v>
      </c>
      <c r="E255" s="86" t="s">
        <v>64</v>
      </c>
      <c r="F255" s="86" t="s">
        <v>88</v>
      </c>
      <c r="G255" s="87">
        <v>216</v>
      </c>
      <c r="H255" s="87">
        <v>79</v>
      </c>
      <c r="M255" s="24" t="s">
        <v>483</v>
      </c>
      <c r="N255" s="32" t="s">
        <v>963</v>
      </c>
      <c r="O255" s="22">
        <v>64</v>
      </c>
      <c r="Q255" s="22">
        <v>2</v>
      </c>
    </row>
    <row r="256" spans="1:17" ht="25.5" customHeight="1" x14ac:dyDescent="0.25">
      <c r="A256" s="22">
        <v>462</v>
      </c>
      <c r="B256" s="86" t="s">
        <v>237</v>
      </c>
      <c r="C256" s="86" t="s">
        <v>240</v>
      </c>
      <c r="D256" s="86" t="s">
        <v>241</v>
      </c>
      <c r="E256" s="86" t="s">
        <v>89</v>
      </c>
      <c r="F256" s="86" t="s">
        <v>65</v>
      </c>
      <c r="G256" s="87">
        <v>187</v>
      </c>
      <c r="H256" s="87">
        <v>79</v>
      </c>
      <c r="M256" s="24" t="s">
        <v>483</v>
      </c>
      <c r="N256" s="32" t="s">
        <v>964</v>
      </c>
      <c r="O256" s="22">
        <v>69</v>
      </c>
      <c r="Q256" s="22">
        <v>3</v>
      </c>
    </row>
    <row r="257" spans="1:17" ht="25.5" customHeight="1" x14ac:dyDescent="0.25">
      <c r="A257" s="22">
        <v>127</v>
      </c>
      <c r="B257" s="86" t="s">
        <v>237</v>
      </c>
      <c r="C257" s="86" t="s">
        <v>240</v>
      </c>
      <c r="D257" s="86" t="s">
        <v>241</v>
      </c>
      <c r="E257" s="86" t="s">
        <v>66</v>
      </c>
      <c r="F257" s="86" t="s">
        <v>45</v>
      </c>
      <c r="G257" s="87">
        <v>218</v>
      </c>
      <c r="H257" s="87">
        <v>79</v>
      </c>
      <c r="M257" s="24" t="s">
        <v>483</v>
      </c>
      <c r="N257" s="32" t="s">
        <v>965</v>
      </c>
      <c r="O257" s="22">
        <v>79</v>
      </c>
      <c r="Q257" s="22">
        <v>5</v>
      </c>
    </row>
    <row r="258" spans="1:17" ht="25.5" customHeight="1" x14ac:dyDescent="0.25">
      <c r="A258" s="22">
        <v>129</v>
      </c>
      <c r="B258" s="84" t="s">
        <v>237</v>
      </c>
      <c r="C258" s="84" t="s">
        <v>705</v>
      </c>
      <c r="D258" s="84" t="s">
        <v>706</v>
      </c>
      <c r="E258" s="84" t="s">
        <v>35</v>
      </c>
      <c r="F258" s="84" t="s">
        <v>35</v>
      </c>
      <c r="G258" s="85">
        <v>141</v>
      </c>
      <c r="H258" s="85">
        <v>64</v>
      </c>
      <c r="M258" s="24" t="s">
        <v>483</v>
      </c>
      <c r="N258" s="32" t="s">
        <v>671</v>
      </c>
      <c r="O258" s="22">
        <v>64</v>
      </c>
      <c r="Q258" s="22">
        <v>2</v>
      </c>
    </row>
    <row r="259" spans="1:17" ht="25.5" customHeight="1" x14ac:dyDescent="0.25">
      <c r="A259" s="22">
        <v>414</v>
      </c>
      <c r="B259" s="86" t="s">
        <v>237</v>
      </c>
      <c r="C259" s="86" t="s">
        <v>242</v>
      </c>
      <c r="D259" s="86" t="s">
        <v>774</v>
      </c>
      <c r="E259" s="86" t="s">
        <v>35</v>
      </c>
      <c r="F259" s="86" t="s">
        <v>35</v>
      </c>
      <c r="G259" s="87">
        <v>114</v>
      </c>
      <c r="H259" s="87">
        <v>64</v>
      </c>
      <c r="M259" s="24" t="s">
        <v>483</v>
      </c>
      <c r="N259" s="32" t="s">
        <v>755</v>
      </c>
      <c r="O259" s="22">
        <v>59</v>
      </c>
      <c r="Q259" s="22">
        <v>3</v>
      </c>
    </row>
    <row r="260" spans="1:17" ht="25.5" customHeight="1" x14ac:dyDescent="0.25">
      <c r="A260" s="22">
        <v>130</v>
      </c>
      <c r="B260" s="84" t="s">
        <v>243</v>
      </c>
      <c r="C260" s="84" t="s">
        <v>244</v>
      </c>
      <c r="D260" s="84" t="s">
        <v>193</v>
      </c>
      <c r="E260" s="84" t="s">
        <v>38</v>
      </c>
      <c r="F260" s="84" t="s">
        <v>57</v>
      </c>
      <c r="G260" s="85">
        <v>96</v>
      </c>
      <c r="H260" s="85">
        <v>64</v>
      </c>
      <c r="M260" s="24" t="s">
        <v>483</v>
      </c>
      <c r="N260" s="32" t="s">
        <v>672</v>
      </c>
      <c r="O260" s="22">
        <v>69</v>
      </c>
      <c r="Q260" s="22">
        <v>3</v>
      </c>
    </row>
    <row r="261" spans="1:17" ht="25.5" customHeight="1" x14ac:dyDescent="0.25">
      <c r="A261" s="22">
        <v>131</v>
      </c>
      <c r="B261" s="84" t="s">
        <v>243</v>
      </c>
      <c r="C261" s="84" t="s">
        <v>244</v>
      </c>
      <c r="D261" s="84" t="s">
        <v>193</v>
      </c>
      <c r="E261" s="84" t="s">
        <v>58</v>
      </c>
      <c r="F261" s="84" t="s">
        <v>65</v>
      </c>
      <c r="G261" s="85">
        <v>106</v>
      </c>
      <c r="H261" s="85">
        <v>64</v>
      </c>
      <c r="M261" s="24" t="s">
        <v>505</v>
      </c>
      <c r="N261" s="32" t="s">
        <v>673</v>
      </c>
      <c r="O261" s="22">
        <v>69</v>
      </c>
      <c r="Q261" s="22">
        <v>3</v>
      </c>
    </row>
    <row r="262" spans="1:17" ht="25.5" customHeight="1" x14ac:dyDescent="0.25">
      <c r="A262" s="22">
        <v>134</v>
      </c>
      <c r="B262" s="84" t="s">
        <v>243</v>
      </c>
      <c r="C262" s="84" t="s">
        <v>244</v>
      </c>
      <c r="D262" s="84" t="s">
        <v>193</v>
      </c>
      <c r="E262" s="84" t="s">
        <v>66</v>
      </c>
      <c r="F262" s="84" t="s">
        <v>45</v>
      </c>
      <c r="G262" s="85">
        <v>96</v>
      </c>
      <c r="H262" s="85">
        <v>64</v>
      </c>
      <c r="M262" s="24" t="s">
        <v>505</v>
      </c>
      <c r="N262" s="32" t="s">
        <v>966</v>
      </c>
      <c r="O262" s="22">
        <v>64</v>
      </c>
      <c r="Q262" s="22">
        <v>2</v>
      </c>
    </row>
    <row r="263" spans="1:17" x14ac:dyDescent="0.25">
      <c r="A263" s="22">
        <v>137</v>
      </c>
      <c r="B263" s="86" t="s">
        <v>243</v>
      </c>
      <c r="C263" s="86" t="s">
        <v>245</v>
      </c>
      <c r="D263" s="86" t="s">
        <v>246</v>
      </c>
      <c r="E263" s="86" t="s">
        <v>35</v>
      </c>
      <c r="F263" s="86" t="s">
        <v>35</v>
      </c>
      <c r="G263" s="87">
        <v>108</v>
      </c>
      <c r="H263" s="87">
        <v>64</v>
      </c>
      <c r="M263" s="24" t="s">
        <v>505</v>
      </c>
      <c r="N263" s="32" t="s">
        <v>967</v>
      </c>
      <c r="O263" s="22">
        <v>64</v>
      </c>
      <c r="Q263" s="22">
        <v>2</v>
      </c>
    </row>
    <row r="264" spans="1:17" ht="25.5" customHeight="1" x14ac:dyDescent="0.25">
      <c r="A264" s="22">
        <v>138</v>
      </c>
      <c r="B264" s="84" t="s">
        <v>243</v>
      </c>
      <c r="C264" s="84" t="s">
        <v>247</v>
      </c>
      <c r="D264" s="84" t="s">
        <v>248</v>
      </c>
      <c r="E264" s="84" t="s">
        <v>35</v>
      </c>
      <c r="F264" s="84" t="s">
        <v>35</v>
      </c>
      <c r="G264" s="85">
        <v>102</v>
      </c>
      <c r="H264" s="85">
        <v>64</v>
      </c>
      <c r="M264" s="24" t="s">
        <v>509</v>
      </c>
      <c r="N264" s="32" t="s">
        <v>968</v>
      </c>
      <c r="O264" s="22">
        <v>59</v>
      </c>
      <c r="Q264" s="22">
        <v>1</v>
      </c>
    </row>
    <row r="265" spans="1:17" ht="25.5" customHeight="1" x14ac:dyDescent="0.25">
      <c r="A265" s="22">
        <v>139</v>
      </c>
      <c r="B265" s="86" t="s">
        <v>243</v>
      </c>
      <c r="C265" s="86" t="s">
        <v>249</v>
      </c>
      <c r="D265" s="86" t="s">
        <v>250</v>
      </c>
      <c r="E265" s="86" t="s">
        <v>35</v>
      </c>
      <c r="F265" s="86" t="s">
        <v>35</v>
      </c>
      <c r="G265" s="87">
        <v>127</v>
      </c>
      <c r="H265" s="87">
        <v>69</v>
      </c>
      <c r="M265" s="24" t="s">
        <v>509</v>
      </c>
      <c r="N265" s="32" t="s">
        <v>674</v>
      </c>
      <c r="O265" s="22">
        <v>79</v>
      </c>
      <c r="Q265" s="22">
        <v>5</v>
      </c>
    </row>
    <row r="266" spans="1:17" ht="25.5" customHeight="1" x14ac:dyDescent="0.25">
      <c r="A266" s="22">
        <v>436</v>
      </c>
      <c r="B266" s="84" t="s">
        <v>243</v>
      </c>
      <c r="C266" s="84" t="s">
        <v>251</v>
      </c>
      <c r="D266" s="84" t="s">
        <v>252</v>
      </c>
      <c r="E266" s="84" t="s">
        <v>38</v>
      </c>
      <c r="F266" s="84" t="s">
        <v>43</v>
      </c>
      <c r="G266" s="85">
        <v>100</v>
      </c>
      <c r="H266" s="85">
        <v>64</v>
      </c>
      <c r="M266" s="24" t="s">
        <v>509</v>
      </c>
      <c r="N266" s="32" t="s">
        <v>969</v>
      </c>
      <c r="O266" s="22">
        <v>64</v>
      </c>
      <c r="Q266" s="22">
        <v>2</v>
      </c>
    </row>
    <row r="267" spans="1:17" ht="25.5" customHeight="1" x14ac:dyDescent="0.25">
      <c r="A267" s="22">
        <v>140</v>
      </c>
      <c r="B267" s="84" t="s">
        <v>243</v>
      </c>
      <c r="C267" s="84" t="s">
        <v>251</v>
      </c>
      <c r="D267" s="84" t="s">
        <v>252</v>
      </c>
      <c r="E267" s="84" t="s">
        <v>44</v>
      </c>
      <c r="F267" s="84" t="s">
        <v>45</v>
      </c>
      <c r="G267" s="85">
        <v>118</v>
      </c>
      <c r="H267" s="85">
        <v>64</v>
      </c>
      <c r="M267" s="24" t="s">
        <v>509</v>
      </c>
      <c r="N267" s="32" t="s">
        <v>756</v>
      </c>
      <c r="O267" s="22">
        <v>69</v>
      </c>
      <c r="Q267" s="22">
        <v>3</v>
      </c>
    </row>
    <row r="268" spans="1:17" ht="25.5" customHeight="1" x14ac:dyDescent="0.25">
      <c r="A268" s="22">
        <v>140</v>
      </c>
      <c r="B268" s="86" t="s">
        <v>253</v>
      </c>
      <c r="C268" s="86" t="s">
        <v>254</v>
      </c>
      <c r="D268" s="86" t="s">
        <v>255</v>
      </c>
      <c r="E268" s="86" t="s">
        <v>35</v>
      </c>
      <c r="F268" s="86" t="s">
        <v>35</v>
      </c>
      <c r="G268" s="87">
        <v>123</v>
      </c>
      <c r="H268" s="87">
        <v>64</v>
      </c>
      <c r="M268" s="24" t="s">
        <v>517</v>
      </c>
      <c r="N268" s="32" t="s">
        <v>675</v>
      </c>
      <c r="O268" s="22">
        <v>69</v>
      </c>
      <c r="Q268" s="22">
        <v>3</v>
      </c>
    </row>
    <row r="269" spans="1:17" ht="25.5" customHeight="1" x14ac:dyDescent="0.25">
      <c r="A269" s="22">
        <v>140</v>
      </c>
      <c r="B269" s="84" t="s">
        <v>253</v>
      </c>
      <c r="C269" s="84" t="s">
        <v>256</v>
      </c>
      <c r="D269" s="84" t="s">
        <v>257</v>
      </c>
      <c r="E269" s="84" t="s">
        <v>35</v>
      </c>
      <c r="F269" s="84" t="s">
        <v>35</v>
      </c>
      <c r="G269" s="85">
        <v>103</v>
      </c>
      <c r="H269" s="85">
        <v>64</v>
      </c>
      <c r="M269" s="24" t="s">
        <v>509</v>
      </c>
      <c r="N269" s="32" t="s">
        <v>970</v>
      </c>
      <c r="O269" s="22">
        <v>74</v>
      </c>
      <c r="Q269" s="22">
        <v>4</v>
      </c>
    </row>
    <row r="270" spans="1:17" ht="25.5" customHeight="1" x14ac:dyDescent="0.25">
      <c r="A270" s="22">
        <v>141</v>
      </c>
      <c r="B270" s="86" t="s">
        <v>258</v>
      </c>
      <c r="C270" s="86" t="s">
        <v>259</v>
      </c>
      <c r="D270" s="86" t="s">
        <v>259</v>
      </c>
      <c r="E270" s="86" t="s">
        <v>35</v>
      </c>
      <c r="F270" s="86" t="s">
        <v>35</v>
      </c>
      <c r="G270" s="87">
        <v>114</v>
      </c>
      <c r="H270" s="87">
        <v>64</v>
      </c>
      <c r="M270" s="24" t="s">
        <v>517</v>
      </c>
      <c r="N270" s="32" t="s">
        <v>971</v>
      </c>
      <c r="O270" s="22">
        <v>64</v>
      </c>
      <c r="Q270" s="22">
        <v>2</v>
      </c>
    </row>
    <row r="271" spans="1:17" ht="25.5" customHeight="1" x14ac:dyDescent="0.25">
      <c r="A271" s="22">
        <v>141</v>
      </c>
      <c r="B271" s="84" t="s">
        <v>258</v>
      </c>
      <c r="C271" s="84" t="s">
        <v>260</v>
      </c>
      <c r="D271" s="84" t="s">
        <v>260</v>
      </c>
      <c r="E271" s="84" t="s">
        <v>35</v>
      </c>
      <c r="F271" s="84" t="s">
        <v>35</v>
      </c>
      <c r="G271" s="85">
        <v>151</v>
      </c>
      <c r="H271" s="85">
        <v>74</v>
      </c>
      <c r="M271" s="24" t="s">
        <v>517</v>
      </c>
      <c r="N271" s="32" t="s">
        <v>972</v>
      </c>
      <c r="O271" s="22">
        <v>64</v>
      </c>
      <c r="Q271" s="22">
        <v>2</v>
      </c>
    </row>
    <row r="272" spans="1:17" ht="25.5" customHeight="1" x14ac:dyDescent="0.25">
      <c r="A272" s="22">
        <v>141</v>
      </c>
      <c r="B272" s="86" t="s">
        <v>258</v>
      </c>
      <c r="C272" s="86" t="s">
        <v>261</v>
      </c>
      <c r="D272" s="86" t="s">
        <v>262</v>
      </c>
      <c r="E272" s="86" t="s">
        <v>35</v>
      </c>
      <c r="F272" s="86" t="s">
        <v>35</v>
      </c>
      <c r="G272" s="87">
        <v>110</v>
      </c>
      <c r="H272" s="87">
        <v>64</v>
      </c>
      <c r="M272" s="24" t="s">
        <v>521</v>
      </c>
      <c r="N272" s="32" t="s">
        <v>676</v>
      </c>
      <c r="O272" s="22">
        <v>69</v>
      </c>
      <c r="Q272" s="22">
        <v>3</v>
      </c>
    </row>
    <row r="273" spans="1:17" ht="25.5" customHeight="1" x14ac:dyDescent="0.25">
      <c r="A273" s="22">
        <v>478</v>
      </c>
      <c r="B273" s="84" t="s">
        <v>258</v>
      </c>
      <c r="C273" s="84" t="s">
        <v>263</v>
      </c>
      <c r="D273" s="84" t="s">
        <v>264</v>
      </c>
      <c r="E273" s="84" t="s">
        <v>38</v>
      </c>
      <c r="F273" s="84" t="s">
        <v>55</v>
      </c>
      <c r="G273" s="85">
        <v>131</v>
      </c>
      <c r="H273" s="85">
        <v>64</v>
      </c>
      <c r="M273" s="24" t="s">
        <v>521</v>
      </c>
      <c r="N273" s="32" t="s">
        <v>973</v>
      </c>
      <c r="O273" s="22">
        <v>64</v>
      </c>
      <c r="Q273" s="22">
        <v>2</v>
      </c>
    </row>
    <row r="274" spans="1:17" ht="25.5" customHeight="1" x14ac:dyDescent="0.25">
      <c r="A274" s="22">
        <v>142</v>
      </c>
      <c r="B274" s="84" t="s">
        <v>258</v>
      </c>
      <c r="C274" s="84" t="s">
        <v>263</v>
      </c>
      <c r="D274" s="84" t="s">
        <v>264</v>
      </c>
      <c r="E274" s="84" t="s">
        <v>56</v>
      </c>
      <c r="F274" s="84" t="s">
        <v>179</v>
      </c>
      <c r="G274" s="85">
        <v>113</v>
      </c>
      <c r="H274" s="85">
        <v>64</v>
      </c>
      <c r="M274" s="24" t="s">
        <v>521</v>
      </c>
      <c r="N274" s="32" t="s">
        <v>757</v>
      </c>
      <c r="O274" s="22">
        <v>64</v>
      </c>
      <c r="Q274" s="22">
        <v>2</v>
      </c>
    </row>
    <row r="275" spans="1:17" x14ac:dyDescent="0.25">
      <c r="A275" s="22">
        <v>144</v>
      </c>
      <c r="B275" s="84" t="s">
        <v>258</v>
      </c>
      <c r="C275" s="84" t="s">
        <v>263</v>
      </c>
      <c r="D275" s="84" t="s">
        <v>264</v>
      </c>
      <c r="E275" s="84" t="s">
        <v>180</v>
      </c>
      <c r="F275" s="84" t="s">
        <v>41</v>
      </c>
      <c r="G275" s="85">
        <v>139</v>
      </c>
      <c r="H275" s="85">
        <v>64</v>
      </c>
      <c r="M275" s="24" t="s">
        <v>521</v>
      </c>
      <c r="N275" s="32" t="s">
        <v>677</v>
      </c>
      <c r="O275" s="22">
        <v>69</v>
      </c>
      <c r="Q275" s="22">
        <v>3</v>
      </c>
    </row>
    <row r="276" spans="1:17" x14ac:dyDescent="0.25">
      <c r="A276" s="22">
        <v>144</v>
      </c>
      <c r="B276" s="84" t="s">
        <v>258</v>
      </c>
      <c r="C276" s="84" t="s">
        <v>263</v>
      </c>
      <c r="D276" s="84" t="s">
        <v>264</v>
      </c>
      <c r="E276" s="84" t="s">
        <v>42</v>
      </c>
      <c r="F276" s="84" t="s">
        <v>45</v>
      </c>
      <c r="G276" s="85">
        <v>131</v>
      </c>
      <c r="H276" s="85">
        <v>64</v>
      </c>
      <c r="M276" s="24" t="s">
        <v>521</v>
      </c>
      <c r="N276" s="32" t="s">
        <v>974</v>
      </c>
      <c r="O276" s="22">
        <v>79</v>
      </c>
      <c r="Q276" s="22">
        <v>5</v>
      </c>
    </row>
    <row r="277" spans="1:17" x14ac:dyDescent="0.25">
      <c r="A277" s="22">
        <v>144</v>
      </c>
      <c r="B277" s="86" t="s">
        <v>265</v>
      </c>
      <c r="C277" s="86" t="s">
        <v>266</v>
      </c>
      <c r="D277" s="86" t="s">
        <v>267</v>
      </c>
      <c r="E277" s="86" t="s">
        <v>35</v>
      </c>
      <c r="F277" s="86" t="s">
        <v>35</v>
      </c>
      <c r="G277" s="87">
        <v>99</v>
      </c>
      <c r="H277" s="87">
        <v>64</v>
      </c>
      <c r="M277" s="24" t="s">
        <v>530</v>
      </c>
      <c r="N277" s="32" t="s">
        <v>975</v>
      </c>
      <c r="O277" s="22">
        <v>64</v>
      </c>
      <c r="Q277" s="22">
        <v>2</v>
      </c>
    </row>
    <row r="278" spans="1:17" x14ac:dyDescent="0.25">
      <c r="A278" s="22">
        <v>144</v>
      </c>
      <c r="B278" s="84" t="s">
        <v>265</v>
      </c>
      <c r="C278" s="84" t="s">
        <v>268</v>
      </c>
      <c r="D278" s="84" t="s">
        <v>269</v>
      </c>
      <c r="E278" s="84" t="s">
        <v>35</v>
      </c>
      <c r="F278" s="84" t="s">
        <v>35</v>
      </c>
      <c r="G278" s="85">
        <v>99</v>
      </c>
      <c r="H278" s="85">
        <v>69</v>
      </c>
      <c r="M278" s="24" t="s">
        <v>530</v>
      </c>
      <c r="N278" s="32" t="s">
        <v>976</v>
      </c>
      <c r="O278" s="22">
        <v>64</v>
      </c>
      <c r="Q278" s="22">
        <v>2</v>
      </c>
    </row>
    <row r="279" spans="1:17" ht="25.5" customHeight="1" x14ac:dyDescent="0.25">
      <c r="A279" s="22">
        <v>144</v>
      </c>
      <c r="B279" s="86" t="s">
        <v>265</v>
      </c>
      <c r="C279" s="86" t="s">
        <v>270</v>
      </c>
      <c r="D279" s="86" t="s">
        <v>707</v>
      </c>
      <c r="E279" s="86" t="s">
        <v>38</v>
      </c>
      <c r="F279" s="86" t="s">
        <v>47</v>
      </c>
      <c r="G279" s="87">
        <v>136</v>
      </c>
      <c r="H279" s="87">
        <v>74</v>
      </c>
      <c r="M279" s="24" t="s">
        <v>530</v>
      </c>
      <c r="N279" s="32" t="s">
        <v>977</v>
      </c>
      <c r="O279" s="22">
        <v>64</v>
      </c>
      <c r="Q279" s="22">
        <v>2</v>
      </c>
    </row>
    <row r="280" spans="1:17" ht="25.5" customHeight="1" x14ac:dyDescent="0.25">
      <c r="A280" s="22">
        <v>147</v>
      </c>
      <c r="B280" s="86" t="s">
        <v>265</v>
      </c>
      <c r="C280" s="86" t="s">
        <v>270</v>
      </c>
      <c r="D280" s="86" t="s">
        <v>707</v>
      </c>
      <c r="E280" s="86" t="s">
        <v>48</v>
      </c>
      <c r="F280" s="86" t="s">
        <v>41</v>
      </c>
      <c r="G280" s="87">
        <v>158</v>
      </c>
      <c r="H280" s="87">
        <v>74</v>
      </c>
      <c r="M280" s="24" t="s">
        <v>530</v>
      </c>
      <c r="N280" s="32" t="s">
        <v>978</v>
      </c>
      <c r="O280" s="22">
        <v>59</v>
      </c>
      <c r="Q280" s="22">
        <v>1</v>
      </c>
    </row>
    <row r="281" spans="1:17" ht="25.5" customHeight="1" x14ac:dyDescent="0.25">
      <c r="A281" s="22">
        <v>148</v>
      </c>
      <c r="B281" s="86" t="s">
        <v>265</v>
      </c>
      <c r="C281" s="86" t="s">
        <v>270</v>
      </c>
      <c r="D281" s="86" t="s">
        <v>707</v>
      </c>
      <c r="E281" s="86" t="s">
        <v>42</v>
      </c>
      <c r="F281" s="86" t="s">
        <v>45</v>
      </c>
      <c r="G281" s="87">
        <v>136</v>
      </c>
      <c r="H281" s="87">
        <v>74</v>
      </c>
      <c r="M281" s="24" t="s">
        <v>530</v>
      </c>
      <c r="N281" s="32" t="s">
        <v>758</v>
      </c>
      <c r="O281" s="22">
        <v>64</v>
      </c>
      <c r="Q281" s="22">
        <v>2</v>
      </c>
    </row>
    <row r="282" spans="1:17" ht="25.5" customHeight="1" x14ac:dyDescent="0.25">
      <c r="A282" s="22">
        <v>148</v>
      </c>
      <c r="B282" s="84" t="s">
        <v>271</v>
      </c>
      <c r="C282" s="84" t="s">
        <v>272</v>
      </c>
      <c r="D282" s="84" t="s">
        <v>273</v>
      </c>
      <c r="E282" s="84" t="s">
        <v>35</v>
      </c>
      <c r="F282" s="84" t="s">
        <v>35</v>
      </c>
      <c r="G282" s="85">
        <v>123</v>
      </c>
      <c r="H282" s="85">
        <v>64</v>
      </c>
      <c r="M282" s="24" t="s">
        <v>530</v>
      </c>
      <c r="N282" s="32" t="s">
        <v>979</v>
      </c>
      <c r="O282" s="22">
        <v>69</v>
      </c>
      <c r="Q282" s="22">
        <v>3</v>
      </c>
    </row>
    <row r="283" spans="1:17" ht="25.5" customHeight="1" x14ac:dyDescent="0.25">
      <c r="A283" s="22">
        <v>148</v>
      </c>
      <c r="B283" s="86" t="s">
        <v>271</v>
      </c>
      <c r="C283" s="86" t="s">
        <v>274</v>
      </c>
      <c r="D283" s="86" t="s">
        <v>275</v>
      </c>
      <c r="E283" s="86" t="s">
        <v>38</v>
      </c>
      <c r="F283" s="86" t="s">
        <v>55</v>
      </c>
      <c r="G283" s="87">
        <v>309</v>
      </c>
      <c r="H283" s="87">
        <v>79</v>
      </c>
      <c r="M283" s="24" t="s">
        <v>530</v>
      </c>
      <c r="N283" s="32" t="s">
        <v>980</v>
      </c>
      <c r="O283" s="22">
        <v>64</v>
      </c>
      <c r="Q283" s="22">
        <v>2</v>
      </c>
    </row>
    <row r="284" spans="1:17" ht="25.5" customHeight="1" x14ac:dyDescent="0.25">
      <c r="A284" s="22">
        <v>148</v>
      </c>
      <c r="B284" s="86" t="s">
        <v>271</v>
      </c>
      <c r="C284" s="86" t="s">
        <v>274</v>
      </c>
      <c r="D284" s="86" t="s">
        <v>275</v>
      </c>
      <c r="E284" s="86" t="s">
        <v>56</v>
      </c>
      <c r="F284" s="86" t="s">
        <v>39</v>
      </c>
      <c r="G284" s="87">
        <v>185</v>
      </c>
      <c r="H284" s="87">
        <v>79</v>
      </c>
      <c r="M284" s="24" t="s">
        <v>530</v>
      </c>
      <c r="N284" s="32" t="s">
        <v>981</v>
      </c>
      <c r="O284" s="22">
        <v>64</v>
      </c>
      <c r="Q284" s="22">
        <v>2</v>
      </c>
    </row>
    <row r="285" spans="1:17" x14ac:dyDescent="0.25">
      <c r="A285" s="22">
        <v>149</v>
      </c>
      <c r="B285" s="86" t="s">
        <v>271</v>
      </c>
      <c r="C285" s="86" t="s">
        <v>274</v>
      </c>
      <c r="D285" s="86" t="s">
        <v>275</v>
      </c>
      <c r="E285" s="86" t="s">
        <v>40</v>
      </c>
      <c r="F285" s="86" t="s">
        <v>88</v>
      </c>
      <c r="G285" s="87">
        <v>281</v>
      </c>
      <c r="H285" s="87">
        <v>79</v>
      </c>
      <c r="M285" s="24" t="s">
        <v>530</v>
      </c>
      <c r="N285" s="32" t="s">
        <v>678</v>
      </c>
      <c r="O285" s="22">
        <v>69</v>
      </c>
      <c r="Q285" s="22">
        <v>3</v>
      </c>
    </row>
    <row r="286" spans="1:17" ht="25.5" customHeight="1" x14ac:dyDescent="0.25">
      <c r="A286" s="22">
        <v>150</v>
      </c>
      <c r="B286" s="86" t="s">
        <v>271</v>
      </c>
      <c r="C286" s="86" t="s">
        <v>274</v>
      </c>
      <c r="D286" s="86" t="s">
        <v>275</v>
      </c>
      <c r="E286" s="86" t="s">
        <v>89</v>
      </c>
      <c r="F286" s="86" t="s">
        <v>65</v>
      </c>
      <c r="G286" s="87">
        <v>264</v>
      </c>
      <c r="H286" s="87">
        <v>79</v>
      </c>
      <c r="M286" s="24" t="s">
        <v>530</v>
      </c>
      <c r="N286" s="32" t="s">
        <v>982</v>
      </c>
      <c r="O286" s="22">
        <v>64</v>
      </c>
      <c r="Q286" s="22">
        <v>2</v>
      </c>
    </row>
    <row r="287" spans="1:17" ht="25.5" customHeight="1" x14ac:dyDescent="0.25">
      <c r="A287" s="22">
        <v>150</v>
      </c>
      <c r="B287" s="86" t="s">
        <v>271</v>
      </c>
      <c r="C287" s="86" t="s">
        <v>274</v>
      </c>
      <c r="D287" s="86" t="s">
        <v>275</v>
      </c>
      <c r="E287" s="86" t="s">
        <v>66</v>
      </c>
      <c r="F287" s="86" t="s">
        <v>45</v>
      </c>
      <c r="G287" s="87">
        <v>309</v>
      </c>
      <c r="H287" s="87">
        <v>79</v>
      </c>
      <c r="M287" s="24" t="s">
        <v>530</v>
      </c>
      <c r="N287" s="32" t="s">
        <v>983</v>
      </c>
      <c r="O287" s="22">
        <v>59</v>
      </c>
      <c r="Q287" s="22">
        <v>1</v>
      </c>
    </row>
    <row r="288" spans="1:17" ht="25.5" customHeight="1" x14ac:dyDescent="0.25">
      <c r="A288" s="22">
        <v>150</v>
      </c>
      <c r="B288" s="84" t="s">
        <v>271</v>
      </c>
      <c r="C288" s="84" t="s">
        <v>276</v>
      </c>
      <c r="D288" s="84" t="s">
        <v>277</v>
      </c>
      <c r="E288" s="84" t="s">
        <v>38</v>
      </c>
      <c r="F288" s="84" t="s">
        <v>55</v>
      </c>
      <c r="G288" s="85">
        <v>168</v>
      </c>
      <c r="H288" s="85">
        <v>69</v>
      </c>
      <c r="M288" s="24" t="s">
        <v>530</v>
      </c>
      <c r="N288" s="32" t="s">
        <v>759</v>
      </c>
      <c r="O288" s="22">
        <v>64</v>
      </c>
      <c r="Q288" s="22">
        <v>2</v>
      </c>
    </row>
    <row r="289" spans="1:17" ht="25.5" customHeight="1" x14ac:dyDescent="0.25">
      <c r="A289" s="22">
        <v>150</v>
      </c>
      <c r="B289" s="84" t="s">
        <v>271</v>
      </c>
      <c r="C289" s="84" t="s">
        <v>276</v>
      </c>
      <c r="D289" s="84" t="s">
        <v>277</v>
      </c>
      <c r="E289" s="84" t="s">
        <v>56</v>
      </c>
      <c r="F289" s="84" t="s">
        <v>57</v>
      </c>
      <c r="G289" s="85">
        <v>142</v>
      </c>
      <c r="H289" s="85">
        <v>69</v>
      </c>
      <c r="M289" s="24" t="s">
        <v>530</v>
      </c>
      <c r="N289" s="32" t="s">
        <v>760</v>
      </c>
      <c r="O289" s="22">
        <v>64</v>
      </c>
      <c r="Q289" s="22">
        <v>2</v>
      </c>
    </row>
    <row r="290" spans="1:17" x14ac:dyDescent="0.25">
      <c r="A290" s="22">
        <v>151</v>
      </c>
      <c r="B290" s="84" t="s">
        <v>271</v>
      </c>
      <c r="C290" s="84" t="s">
        <v>276</v>
      </c>
      <c r="D290" s="84" t="s">
        <v>277</v>
      </c>
      <c r="E290" s="84" t="s">
        <v>58</v>
      </c>
      <c r="F290" s="84" t="s">
        <v>45</v>
      </c>
      <c r="G290" s="85">
        <v>168</v>
      </c>
      <c r="H290" s="85">
        <v>69</v>
      </c>
      <c r="M290" s="24" t="s">
        <v>530</v>
      </c>
      <c r="N290" s="32" t="s">
        <v>984</v>
      </c>
      <c r="O290" s="22">
        <v>64</v>
      </c>
      <c r="Q290" s="22">
        <v>2</v>
      </c>
    </row>
    <row r="291" spans="1:17" x14ac:dyDescent="0.25">
      <c r="A291" s="22">
        <v>151</v>
      </c>
      <c r="B291" s="86" t="s">
        <v>271</v>
      </c>
      <c r="C291" s="86" t="s">
        <v>278</v>
      </c>
      <c r="D291" s="86" t="s">
        <v>279</v>
      </c>
      <c r="E291" s="86" t="s">
        <v>38</v>
      </c>
      <c r="F291" s="86" t="s">
        <v>57</v>
      </c>
      <c r="G291" s="87">
        <v>134</v>
      </c>
      <c r="H291" s="87">
        <v>69</v>
      </c>
      <c r="M291" s="24" t="s">
        <v>530</v>
      </c>
      <c r="N291" s="32" t="s">
        <v>985</v>
      </c>
      <c r="O291" s="22">
        <v>59</v>
      </c>
      <c r="Q291" s="22">
        <v>1</v>
      </c>
    </row>
    <row r="292" spans="1:17" x14ac:dyDescent="0.25">
      <c r="A292" s="22">
        <v>151</v>
      </c>
      <c r="B292" s="86" t="s">
        <v>271</v>
      </c>
      <c r="C292" s="86" t="s">
        <v>278</v>
      </c>
      <c r="D292" s="86" t="s">
        <v>279</v>
      </c>
      <c r="E292" s="86" t="s">
        <v>58</v>
      </c>
      <c r="F292" s="86" t="s">
        <v>88</v>
      </c>
      <c r="G292" s="87">
        <v>171</v>
      </c>
      <c r="H292" s="87">
        <v>69</v>
      </c>
      <c r="M292" s="24" t="s">
        <v>530</v>
      </c>
      <c r="N292" s="32" t="s">
        <v>761</v>
      </c>
      <c r="O292" s="22">
        <v>64</v>
      </c>
      <c r="Q292" s="22">
        <v>2</v>
      </c>
    </row>
    <row r="293" spans="1:17" ht="25.5" customHeight="1" x14ac:dyDescent="0.25">
      <c r="A293" s="22">
        <v>152</v>
      </c>
      <c r="B293" s="86" t="s">
        <v>271</v>
      </c>
      <c r="C293" s="86" t="s">
        <v>278</v>
      </c>
      <c r="D293" s="86" t="s">
        <v>279</v>
      </c>
      <c r="E293" s="86" t="s">
        <v>89</v>
      </c>
      <c r="F293" s="86" t="s">
        <v>65</v>
      </c>
      <c r="G293" s="87">
        <v>273</v>
      </c>
      <c r="H293" s="87">
        <v>69</v>
      </c>
      <c r="M293" s="24" t="s">
        <v>552</v>
      </c>
      <c r="N293" s="32" t="s">
        <v>986</v>
      </c>
      <c r="O293" s="22">
        <v>69</v>
      </c>
      <c r="Q293" s="22">
        <v>3</v>
      </c>
    </row>
    <row r="294" spans="1:17" ht="25.5" customHeight="1" x14ac:dyDescent="0.25">
      <c r="A294" s="22">
        <v>152</v>
      </c>
      <c r="B294" s="86" t="s">
        <v>271</v>
      </c>
      <c r="C294" s="86" t="s">
        <v>278</v>
      </c>
      <c r="D294" s="86" t="s">
        <v>279</v>
      </c>
      <c r="E294" s="86" t="s">
        <v>66</v>
      </c>
      <c r="F294" s="86" t="s">
        <v>45</v>
      </c>
      <c r="G294" s="87">
        <v>134</v>
      </c>
      <c r="H294" s="87">
        <v>69</v>
      </c>
      <c r="M294" s="24" t="s">
        <v>552</v>
      </c>
      <c r="N294" s="32" t="s">
        <v>987</v>
      </c>
      <c r="O294" s="22">
        <v>79</v>
      </c>
      <c r="Q294" s="22">
        <v>5</v>
      </c>
    </row>
    <row r="295" spans="1:17" ht="25.5" customHeight="1" x14ac:dyDescent="0.25">
      <c r="A295" s="22">
        <v>153</v>
      </c>
      <c r="B295" s="84" t="s">
        <v>271</v>
      </c>
      <c r="C295" s="84" t="s">
        <v>280</v>
      </c>
      <c r="D295" s="84" t="s">
        <v>281</v>
      </c>
      <c r="E295" s="84" t="s">
        <v>38</v>
      </c>
      <c r="F295" s="84" t="s">
        <v>88</v>
      </c>
      <c r="G295" s="85">
        <v>114</v>
      </c>
      <c r="H295" s="85">
        <v>69</v>
      </c>
      <c r="M295" s="24" t="s">
        <v>552</v>
      </c>
      <c r="N295" s="32" t="s">
        <v>762</v>
      </c>
      <c r="O295" s="22">
        <v>64</v>
      </c>
      <c r="Q295" s="22">
        <v>2</v>
      </c>
    </row>
    <row r="296" spans="1:17" ht="25.5" customHeight="1" x14ac:dyDescent="0.25">
      <c r="A296" s="22">
        <v>153</v>
      </c>
      <c r="B296" s="84" t="s">
        <v>271</v>
      </c>
      <c r="C296" s="84" t="s">
        <v>280</v>
      </c>
      <c r="D296" s="84" t="s">
        <v>281</v>
      </c>
      <c r="E296" s="84" t="s">
        <v>89</v>
      </c>
      <c r="F296" s="84" t="s">
        <v>65</v>
      </c>
      <c r="G296" s="85">
        <v>197</v>
      </c>
      <c r="H296" s="85">
        <v>69</v>
      </c>
      <c r="M296" s="24" t="s">
        <v>552</v>
      </c>
      <c r="N296" s="32" t="s">
        <v>763</v>
      </c>
      <c r="O296" s="22">
        <v>64</v>
      </c>
      <c r="Q296" s="22">
        <v>2</v>
      </c>
    </row>
    <row r="297" spans="1:17" ht="25.5" customHeight="1" x14ac:dyDescent="0.25">
      <c r="A297" s="22">
        <v>154</v>
      </c>
      <c r="B297" s="84" t="s">
        <v>271</v>
      </c>
      <c r="C297" s="84" t="s">
        <v>280</v>
      </c>
      <c r="D297" s="84" t="s">
        <v>281</v>
      </c>
      <c r="E297" s="84" t="s">
        <v>66</v>
      </c>
      <c r="F297" s="84" t="s">
        <v>45</v>
      </c>
      <c r="G297" s="85">
        <v>114</v>
      </c>
      <c r="H297" s="85">
        <v>69</v>
      </c>
      <c r="M297" s="24" t="s">
        <v>559</v>
      </c>
      <c r="N297" s="32" t="s">
        <v>988</v>
      </c>
      <c r="O297" s="22">
        <v>59</v>
      </c>
      <c r="Q297" s="22">
        <v>1</v>
      </c>
    </row>
    <row r="298" spans="1:17" ht="25.5" customHeight="1" x14ac:dyDescent="0.25">
      <c r="A298" s="22">
        <v>155</v>
      </c>
      <c r="B298" s="86" t="s">
        <v>271</v>
      </c>
      <c r="C298" s="86" t="s">
        <v>282</v>
      </c>
      <c r="D298" s="86" t="s">
        <v>283</v>
      </c>
      <c r="E298" s="86" t="s">
        <v>38</v>
      </c>
      <c r="F298" s="86" t="s">
        <v>41</v>
      </c>
      <c r="G298" s="87">
        <v>158</v>
      </c>
      <c r="H298" s="87">
        <v>79</v>
      </c>
      <c r="M298" s="24" t="s">
        <v>559</v>
      </c>
      <c r="N298" s="32" t="s">
        <v>989</v>
      </c>
      <c r="O298" s="22">
        <v>59</v>
      </c>
      <c r="Q298" s="22">
        <v>1</v>
      </c>
    </row>
    <row r="299" spans="1:17" ht="25.5" customHeight="1" x14ac:dyDescent="0.25">
      <c r="A299" s="22">
        <v>156</v>
      </c>
      <c r="B299" s="86" t="s">
        <v>271</v>
      </c>
      <c r="C299" s="86" t="s">
        <v>282</v>
      </c>
      <c r="D299" s="86" t="s">
        <v>283</v>
      </c>
      <c r="E299" s="86" t="s">
        <v>42</v>
      </c>
      <c r="F299" s="86" t="s">
        <v>45</v>
      </c>
      <c r="G299" s="87">
        <v>340</v>
      </c>
      <c r="H299" s="87">
        <v>79</v>
      </c>
      <c r="M299" s="24" t="s">
        <v>559</v>
      </c>
      <c r="N299" s="32" t="s">
        <v>990</v>
      </c>
      <c r="O299" s="22">
        <v>69</v>
      </c>
      <c r="Q299" s="22">
        <v>3</v>
      </c>
    </row>
    <row r="300" spans="1:17" ht="25.5" customHeight="1" x14ac:dyDescent="0.25">
      <c r="A300" s="22">
        <v>157</v>
      </c>
      <c r="B300" s="84" t="s">
        <v>271</v>
      </c>
      <c r="C300" s="84" t="s">
        <v>284</v>
      </c>
      <c r="D300" s="84" t="s">
        <v>284</v>
      </c>
      <c r="E300" s="84" t="s">
        <v>38</v>
      </c>
      <c r="F300" s="84" t="s">
        <v>41</v>
      </c>
      <c r="G300" s="85">
        <v>163</v>
      </c>
      <c r="H300" s="85">
        <v>79</v>
      </c>
      <c r="M300" s="24" t="s">
        <v>559</v>
      </c>
      <c r="N300" s="32" t="s">
        <v>991</v>
      </c>
      <c r="O300" s="22">
        <v>64</v>
      </c>
      <c r="Q300" s="22">
        <v>2</v>
      </c>
    </row>
    <row r="301" spans="1:17" ht="25.5" customHeight="1" x14ac:dyDescent="0.25">
      <c r="A301" s="22">
        <v>157</v>
      </c>
      <c r="B301" s="84" t="s">
        <v>271</v>
      </c>
      <c r="C301" s="84" t="s">
        <v>284</v>
      </c>
      <c r="D301" s="84" t="s">
        <v>284</v>
      </c>
      <c r="E301" s="84" t="s">
        <v>42</v>
      </c>
      <c r="F301" s="84" t="s">
        <v>45</v>
      </c>
      <c r="G301" s="85">
        <v>354</v>
      </c>
      <c r="H301" s="85">
        <v>79</v>
      </c>
      <c r="M301" s="24" t="s">
        <v>559</v>
      </c>
      <c r="N301" s="32" t="s">
        <v>992</v>
      </c>
      <c r="O301" s="22">
        <v>64</v>
      </c>
      <c r="Q301" s="22">
        <v>2</v>
      </c>
    </row>
    <row r="302" spans="1:17" ht="25.5" customHeight="1" x14ac:dyDescent="0.25">
      <c r="A302" s="22">
        <v>157</v>
      </c>
      <c r="B302" s="86" t="s">
        <v>271</v>
      </c>
      <c r="C302" s="86" t="s">
        <v>285</v>
      </c>
      <c r="D302" s="86" t="s">
        <v>286</v>
      </c>
      <c r="E302" s="86" t="s">
        <v>35</v>
      </c>
      <c r="F302" s="86" t="s">
        <v>35</v>
      </c>
      <c r="G302" s="87">
        <v>122</v>
      </c>
      <c r="H302" s="87">
        <v>69</v>
      </c>
      <c r="M302" s="24" t="s">
        <v>559</v>
      </c>
      <c r="N302" s="32" t="s">
        <v>993</v>
      </c>
      <c r="O302" s="22">
        <v>64</v>
      </c>
      <c r="Q302" s="22">
        <v>2</v>
      </c>
    </row>
    <row r="303" spans="1:17" ht="25.5" customHeight="1" x14ac:dyDescent="0.25">
      <c r="A303" s="22">
        <v>158</v>
      </c>
      <c r="B303" s="84" t="s">
        <v>271</v>
      </c>
      <c r="C303" s="84" t="s">
        <v>287</v>
      </c>
      <c r="D303" s="84" t="s">
        <v>288</v>
      </c>
      <c r="E303" s="84" t="s">
        <v>38</v>
      </c>
      <c r="F303" s="84" t="s">
        <v>41</v>
      </c>
      <c r="G303" s="85">
        <v>118</v>
      </c>
      <c r="H303" s="85">
        <v>64</v>
      </c>
      <c r="M303" s="24" t="s">
        <v>559</v>
      </c>
      <c r="N303" s="32" t="s">
        <v>994</v>
      </c>
      <c r="O303" s="22">
        <v>59</v>
      </c>
      <c r="Q303" s="22">
        <v>1</v>
      </c>
    </row>
    <row r="304" spans="1:17" ht="25.5" customHeight="1" x14ac:dyDescent="0.25">
      <c r="A304" s="22">
        <v>160</v>
      </c>
      <c r="B304" s="84" t="s">
        <v>271</v>
      </c>
      <c r="C304" s="84" t="s">
        <v>287</v>
      </c>
      <c r="D304" s="84" t="s">
        <v>288</v>
      </c>
      <c r="E304" s="84" t="s">
        <v>42</v>
      </c>
      <c r="F304" s="84" t="s">
        <v>65</v>
      </c>
      <c r="G304" s="85">
        <v>154</v>
      </c>
      <c r="H304" s="85">
        <v>64</v>
      </c>
      <c r="M304" s="24" t="s">
        <v>559</v>
      </c>
      <c r="N304" s="32" t="s">
        <v>995</v>
      </c>
      <c r="O304" s="22">
        <v>64</v>
      </c>
      <c r="Q304" s="22">
        <v>2</v>
      </c>
    </row>
    <row r="305" spans="1:17" ht="25.5" customHeight="1" x14ac:dyDescent="0.25">
      <c r="A305" s="22">
        <v>161</v>
      </c>
      <c r="B305" s="84" t="s">
        <v>271</v>
      </c>
      <c r="C305" s="84" t="s">
        <v>287</v>
      </c>
      <c r="D305" s="84" t="s">
        <v>288</v>
      </c>
      <c r="E305" s="84" t="s">
        <v>66</v>
      </c>
      <c r="F305" s="84" t="s">
        <v>45</v>
      </c>
      <c r="G305" s="85">
        <v>118</v>
      </c>
      <c r="H305" s="85">
        <v>64</v>
      </c>
      <c r="M305" s="24" t="s">
        <v>559</v>
      </c>
      <c r="N305" s="32" t="s">
        <v>996</v>
      </c>
      <c r="O305" s="22">
        <v>64</v>
      </c>
      <c r="Q305" s="22">
        <v>2</v>
      </c>
    </row>
    <row r="306" spans="1:17" ht="25.5" customHeight="1" x14ac:dyDescent="0.25">
      <c r="A306" s="22">
        <v>162</v>
      </c>
      <c r="B306" s="86" t="s">
        <v>271</v>
      </c>
      <c r="C306" s="86" t="s">
        <v>289</v>
      </c>
      <c r="D306" s="86" t="s">
        <v>290</v>
      </c>
      <c r="E306" s="86" t="s">
        <v>35</v>
      </c>
      <c r="F306" s="86" t="s">
        <v>35</v>
      </c>
      <c r="G306" s="87">
        <v>113</v>
      </c>
      <c r="H306" s="87">
        <v>69</v>
      </c>
      <c r="M306" s="24" t="s">
        <v>559</v>
      </c>
      <c r="N306" s="32" t="s">
        <v>997</v>
      </c>
      <c r="O306" s="22">
        <v>64</v>
      </c>
      <c r="Q306" s="22">
        <v>2</v>
      </c>
    </row>
    <row r="307" spans="1:17" ht="25.5" customHeight="1" x14ac:dyDescent="0.25">
      <c r="A307" s="22">
        <v>162</v>
      </c>
      <c r="B307" s="84" t="s">
        <v>271</v>
      </c>
      <c r="C307" s="84" t="s">
        <v>291</v>
      </c>
      <c r="D307" s="84" t="s">
        <v>292</v>
      </c>
      <c r="E307" s="84" t="s">
        <v>35</v>
      </c>
      <c r="F307" s="84" t="s">
        <v>35</v>
      </c>
      <c r="G307" s="85">
        <v>150</v>
      </c>
      <c r="H307" s="85">
        <v>69</v>
      </c>
      <c r="M307" s="24" t="s">
        <v>574</v>
      </c>
      <c r="N307" s="32" t="s">
        <v>998</v>
      </c>
      <c r="O307" s="22">
        <v>69</v>
      </c>
      <c r="Q307" s="22">
        <v>3</v>
      </c>
    </row>
    <row r="308" spans="1:17" ht="25.5" customHeight="1" x14ac:dyDescent="0.25">
      <c r="A308" s="22">
        <v>162</v>
      </c>
      <c r="B308" s="86" t="s">
        <v>271</v>
      </c>
      <c r="C308" s="86" t="s">
        <v>293</v>
      </c>
      <c r="D308" s="86" t="s">
        <v>294</v>
      </c>
      <c r="E308" s="86" t="s">
        <v>35</v>
      </c>
      <c r="F308" s="86" t="s">
        <v>35</v>
      </c>
      <c r="G308" s="87">
        <v>115</v>
      </c>
      <c r="H308" s="87">
        <v>64</v>
      </c>
      <c r="M308" s="24" t="s">
        <v>574</v>
      </c>
      <c r="N308" s="32" t="s">
        <v>999</v>
      </c>
      <c r="O308" s="22">
        <v>79</v>
      </c>
      <c r="Q308" s="22">
        <v>5</v>
      </c>
    </row>
    <row r="309" spans="1:17" ht="25.5" customHeight="1" x14ac:dyDescent="0.25">
      <c r="A309" s="22">
        <v>163</v>
      </c>
      <c r="B309" s="84" t="s">
        <v>271</v>
      </c>
      <c r="C309" s="84" t="s">
        <v>295</v>
      </c>
      <c r="D309" s="84" t="s">
        <v>295</v>
      </c>
      <c r="E309" s="84" t="s">
        <v>35</v>
      </c>
      <c r="F309" s="84" t="s">
        <v>35</v>
      </c>
      <c r="G309" s="85">
        <v>125</v>
      </c>
      <c r="H309" s="85">
        <v>69</v>
      </c>
      <c r="M309" s="24" t="s">
        <v>574</v>
      </c>
      <c r="N309" s="32" t="s">
        <v>1000</v>
      </c>
      <c r="O309" s="22">
        <v>69</v>
      </c>
      <c r="Q309" s="22">
        <v>3</v>
      </c>
    </row>
    <row r="310" spans="1:17" ht="25.5" customHeight="1" x14ac:dyDescent="0.25">
      <c r="A310" s="22">
        <v>163</v>
      </c>
      <c r="B310" s="86" t="s">
        <v>296</v>
      </c>
      <c r="C310" s="86" t="s">
        <v>297</v>
      </c>
      <c r="D310" s="86" t="s">
        <v>298</v>
      </c>
      <c r="E310" s="86" t="s">
        <v>35</v>
      </c>
      <c r="F310" s="86" t="s">
        <v>35</v>
      </c>
      <c r="G310" s="87">
        <v>104</v>
      </c>
      <c r="H310" s="87">
        <v>64</v>
      </c>
      <c r="M310" s="24" t="s">
        <v>574</v>
      </c>
      <c r="N310" s="32" t="s">
        <v>1001</v>
      </c>
      <c r="O310" s="22">
        <v>79</v>
      </c>
      <c r="Q310" s="22">
        <v>5</v>
      </c>
    </row>
    <row r="311" spans="1:17" ht="25.5" customHeight="1" x14ac:dyDescent="0.25">
      <c r="A311" s="22">
        <v>163</v>
      </c>
      <c r="B311" s="84" t="s">
        <v>296</v>
      </c>
      <c r="C311" s="84" t="s">
        <v>299</v>
      </c>
      <c r="D311" s="84" t="s">
        <v>300</v>
      </c>
      <c r="E311" s="84" t="s">
        <v>38</v>
      </c>
      <c r="F311" s="84" t="s">
        <v>55</v>
      </c>
      <c r="G311" s="85">
        <v>133</v>
      </c>
      <c r="H311" s="85">
        <v>69</v>
      </c>
      <c r="M311" s="24" t="s">
        <v>581</v>
      </c>
      <c r="N311" s="32" t="s">
        <v>1002</v>
      </c>
      <c r="O311" s="22">
        <v>64</v>
      </c>
      <c r="Q311" s="22">
        <v>2</v>
      </c>
    </row>
    <row r="312" spans="1:17" ht="25.5" customHeight="1" x14ac:dyDescent="0.25">
      <c r="A312" s="22">
        <v>163</v>
      </c>
      <c r="B312" s="84" t="s">
        <v>296</v>
      </c>
      <c r="C312" s="84" t="s">
        <v>299</v>
      </c>
      <c r="D312" s="84" t="s">
        <v>300</v>
      </c>
      <c r="E312" s="84" t="s">
        <v>56</v>
      </c>
      <c r="F312" s="84" t="s">
        <v>57</v>
      </c>
      <c r="G312" s="85">
        <v>106</v>
      </c>
      <c r="H312" s="85">
        <v>69</v>
      </c>
      <c r="M312" s="24" t="s">
        <v>581</v>
      </c>
      <c r="N312" s="32" t="s">
        <v>679</v>
      </c>
      <c r="O312" s="22">
        <v>74</v>
      </c>
      <c r="Q312" s="22">
        <v>4</v>
      </c>
    </row>
    <row r="313" spans="1:17" ht="25.5" customHeight="1" x14ac:dyDescent="0.25">
      <c r="A313" s="22">
        <v>163</v>
      </c>
      <c r="B313" s="84" t="s">
        <v>296</v>
      </c>
      <c r="C313" s="84" t="s">
        <v>299</v>
      </c>
      <c r="D313" s="84" t="s">
        <v>300</v>
      </c>
      <c r="E313" s="84" t="s">
        <v>58</v>
      </c>
      <c r="F313" s="84" t="s">
        <v>45</v>
      </c>
      <c r="G313" s="85">
        <v>133</v>
      </c>
      <c r="H313" s="85">
        <v>69</v>
      </c>
      <c r="M313" s="24" t="s">
        <v>581</v>
      </c>
      <c r="N313" s="32" t="s">
        <v>764</v>
      </c>
      <c r="O313" s="22">
        <v>74</v>
      </c>
      <c r="Q313" s="22">
        <v>4</v>
      </c>
    </row>
    <row r="314" spans="1:17" ht="26.25" customHeight="1" x14ac:dyDescent="0.25">
      <c r="A314" s="22">
        <v>429</v>
      </c>
      <c r="B314" s="86" t="s">
        <v>296</v>
      </c>
      <c r="C314" s="86" t="s">
        <v>301</v>
      </c>
      <c r="D314" s="86" t="s">
        <v>301</v>
      </c>
      <c r="E314" s="86" t="s">
        <v>38</v>
      </c>
      <c r="F314" s="86" t="s">
        <v>39</v>
      </c>
      <c r="G314" s="87">
        <v>137</v>
      </c>
      <c r="H314" s="87">
        <v>69</v>
      </c>
      <c r="M314" s="24" t="s">
        <v>581</v>
      </c>
      <c r="N314" s="32" t="s">
        <v>765</v>
      </c>
      <c r="O314" s="22">
        <v>74</v>
      </c>
      <c r="Q314" s="22">
        <v>4</v>
      </c>
    </row>
    <row r="315" spans="1:17" ht="25.5" customHeight="1" x14ac:dyDescent="0.25">
      <c r="A315" s="22">
        <v>164</v>
      </c>
      <c r="B315" s="86" t="s">
        <v>296</v>
      </c>
      <c r="C315" s="86" t="s">
        <v>301</v>
      </c>
      <c r="D315" s="86" t="s">
        <v>301</v>
      </c>
      <c r="E315" s="86" t="s">
        <v>40</v>
      </c>
      <c r="F315" s="86" t="s">
        <v>88</v>
      </c>
      <c r="G315" s="87">
        <v>151</v>
      </c>
      <c r="H315" s="87">
        <v>69</v>
      </c>
      <c r="M315" s="24" t="s">
        <v>581</v>
      </c>
      <c r="N315" s="32" t="s">
        <v>1003</v>
      </c>
      <c r="O315" s="22">
        <v>74</v>
      </c>
      <c r="Q315" s="22">
        <v>4</v>
      </c>
    </row>
    <row r="316" spans="1:17" ht="25.5" customHeight="1" x14ac:dyDescent="0.25">
      <c r="A316" s="22">
        <v>164</v>
      </c>
      <c r="B316" s="86" t="s">
        <v>296</v>
      </c>
      <c r="C316" s="86" t="s">
        <v>301</v>
      </c>
      <c r="D316" s="86" t="s">
        <v>301</v>
      </c>
      <c r="E316" s="86" t="s">
        <v>89</v>
      </c>
      <c r="F316" s="86" t="s">
        <v>45</v>
      </c>
      <c r="G316" s="87">
        <v>137</v>
      </c>
      <c r="H316" s="87">
        <v>69</v>
      </c>
      <c r="M316" s="24" t="s">
        <v>581</v>
      </c>
      <c r="N316" s="32" t="s">
        <v>1004</v>
      </c>
      <c r="O316" s="22">
        <v>69</v>
      </c>
      <c r="Q316" s="22">
        <v>3</v>
      </c>
    </row>
    <row r="317" spans="1:17" ht="25.5" customHeight="1" x14ac:dyDescent="0.25">
      <c r="A317" s="22">
        <v>164</v>
      </c>
      <c r="B317" s="84" t="s">
        <v>296</v>
      </c>
      <c r="C317" s="84" t="s">
        <v>302</v>
      </c>
      <c r="D317" s="84" t="s">
        <v>303</v>
      </c>
      <c r="E317" s="84" t="s">
        <v>35</v>
      </c>
      <c r="F317" s="84" t="s">
        <v>35</v>
      </c>
      <c r="G317" s="85">
        <v>101</v>
      </c>
      <c r="H317" s="85">
        <v>64</v>
      </c>
      <c r="M317" s="24" t="s">
        <v>581</v>
      </c>
      <c r="N317" s="32" t="s">
        <v>1005</v>
      </c>
      <c r="O317" s="22">
        <v>79</v>
      </c>
      <c r="Q317" s="22">
        <v>5</v>
      </c>
    </row>
    <row r="318" spans="1:17" ht="25.5" customHeight="1" x14ac:dyDescent="0.25">
      <c r="A318" s="22">
        <v>473</v>
      </c>
      <c r="B318" s="86" t="s">
        <v>296</v>
      </c>
      <c r="C318" s="86" t="s">
        <v>304</v>
      </c>
      <c r="D318" s="86" t="s">
        <v>305</v>
      </c>
      <c r="E318" s="86" t="s">
        <v>38</v>
      </c>
      <c r="F318" s="86" t="s">
        <v>41</v>
      </c>
      <c r="G318" s="87">
        <v>121</v>
      </c>
      <c r="H318" s="87">
        <v>64</v>
      </c>
      <c r="M318" s="24" t="s">
        <v>581</v>
      </c>
      <c r="N318" s="32" t="s">
        <v>1006</v>
      </c>
      <c r="O318" s="22">
        <v>74</v>
      </c>
      <c r="Q318" s="22">
        <v>4</v>
      </c>
    </row>
    <row r="319" spans="1:17" ht="25.5" customHeight="1" x14ac:dyDescent="0.25">
      <c r="A319" s="22">
        <v>165</v>
      </c>
      <c r="B319" s="86" t="s">
        <v>296</v>
      </c>
      <c r="C319" s="86" t="s">
        <v>304</v>
      </c>
      <c r="D319" s="86" t="s">
        <v>305</v>
      </c>
      <c r="E319" s="86" t="s">
        <v>42</v>
      </c>
      <c r="F319" s="86" t="s">
        <v>65</v>
      </c>
      <c r="G319" s="87">
        <v>161</v>
      </c>
      <c r="H319" s="87">
        <v>64</v>
      </c>
      <c r="M319" s="24" t="s">
        <v>581</v>
      </c>
      <c r="N319" s="32" t="s">
        <v>1007</v>
      </c>
      <c r="O319" s="22">
        <v>69</v>
      </c>
      <c r="Q319" s="22">
        <v>3</v>
      </c>
    </row>
    <row r="320" spans="1:17" ht="25.5" customHeight="1" x14ac:dyDescent="0.25">
      <c r="A320" s="22">
        <v>166</v>
      </c>
      <c r="B320" s="86" t="s">
        <v>296</v>
      </c>
      <c r="C320" s="86" t="s">
        <v>304</v>
      </c>
      <c r="D320" s="86" t="s">
        <v>305</v>
      </c>
      <c r="E320" s="86" t="s">
        <v>66</v>
      </c>
      <c r="F320" s="86" t="s">
        <v>45</v>
      </c>
      <c r="G320" s="87">
        <v>121</v>
      </c>
      <c r="H320" s="87">
        <v>64</v>
      </c>
      <c r="M320" s="24" t="s">
        <v>581</v>
      </c>
      <c r="N320" s="32" t="s">
        <v>680</v>
      </c>
      <c r="O320" s="22">
        <v>74</v>
      </c>
      <c r="Q320" s="22">
        <v>4</v>
      </c>
    </row>
    <row r="321" spans="1:17" ht="25.5" customHeight="1" x14ac:dyDescent="0.25">
      <c r="A321" s="22">
        <v>170</v>
      </c>
      <c r="B321" s="84" t="s">
        <v>296</v>
      </c>
      <c r="C321" s="84" t="s">
        <v>306</v>
      </c>
      <c r="D321" s="84" t="s">
        <v>307</v>
      </c>
      <c r="E321" s="84" t="s">
        <v>35</v>
      </c>
      <c r="F321" s="84" t="s">
        <v>35</v>
      </c>
      <c r="G321" s="85">
        <v>119</v>
      </c>
      <c r="H321" s="85">
        <v>64</v>
      </c>
      <c r="M321" s="24" t="s">
        <v>599</v>
      </c>
      <c r="N321" s="32" t="s">
        <v>1008</v>
      </c>
      <c r="O321" s="22">
        <v>59</v>
      </c>
      <c r="Q321" s="22">
        <v>1</v>
      </c>
    </row>
    <row r="322" spans="1:17" ht="25.5" customHeight="1" x14ac:dyDescent="0.25">
      <c r="A322" s="22">
        <v>170</v>
      </c>
      <c r="B322" s="86" t="s">
        <v>296</v>
      </c>
      <c r="C322" s="86" t="s">
        <v>308</v>
      </c>
      <c r="D322" s="86" t="s">
        <v>309</v>
      </c>
      <c r="E322" s="86" t="s">
        <v>35</v>
      </c>
      <c r="F322" s="86" t="s">
        <v>35</v>
      </c>
      <c r="G322" s="87">
        <v>106</v>
      </c>
      <c r="H322" s="87">
        <v>69</v>
      </c>
      <c r="M322" s="24" t="s">
        <v>599</v>
      </c>
      <c r="N322" s="32" t="s">
        <v>766</v>
      </c>
      <c r="O322" s="22">
        <v>64</v>
      </c>
      <c r="Q322" s="22">
        <v>2</v>
      </c>
    </row>
    <row r="323" spans="1:17" ht="25.5" customHeight="1" x14ac:dyDescent="0.25">
      <c r="A323" s="22">
        <v>170</v>
      </c>
      <c r="B323" s="84" t="s">
        <v>296</v>
      </c>
      <c r="C323" s="84" t="s">
        <v>310</v>
      </c>
      <c r="D323" s="84" t="s">
        <v>310</v>
      </c>
      <c r="E323" s="84" t="s">
        <v>35</v>
      </c>
      <c r="F323" s="84" t="s">
        <v>35</v>
      </c>
      <c r="G323" s="85">
        <v>100</v>
      </c>
      <c r="H323" s="85">
        <v>64</v>
      </c>
      <c r="M323" s="24" t="s">
        <v>599</v>
      </c>
      <c r="N323" s="32" t="s">
        <v>1009</v>
      </c>
      <c r="O323" s="22">
        <v>64</v>
      </c>
      <c r="Q323" s="22">
        <v>2</v>
      </c>
    </row>
    <row r="324" spans="1:17" ht="25.5" customHeight="1" x14ac:dyDescent="0.25">
      <c r="A324" s="22">
        <v>171</v>
      </c>
      <c r="B324" s="86" t="s">
        <v>296</v>
      </c>
      <c r="C324" s="86" t="s">
        <v>311</v>
      </c>
      <c r="D324" s="86" t="s">
        <v>295</v>
      </c>
      <c r="E324" s="86" t="s">
        <v>38</v>
      </c>
      <c r="F324" s="86" t="s">
        <v>88</v>
      </c>
      <c r="G324" s="87">
        <v>106</v>
      </c>
      <c r="H324" s="87">
        <v>69</v>
      </c>
      <c r="M324" s="24" t="s">
        <v>599</v>
      </c>
      <c r="N324" s="32" t="s">
        <v>1010</v>
      </c>
      <c r="O324" s="22">
        <v>64</v>
      </c>
      <c r="Q324" s="22">
        <v>2</v>
      </c>
    </row>
    <row r="325" spans="1:17" ht="25.5" customHeight="1" x14ac:dyDescent="0.25">
      <c r="A325" s="22">
        <v>171</v>
      </c>
      <c r="B325" s="86" t="s">
        <v>296</v>
      </c>
      <c r="C325" s="86" t="s">
        <v>311</v>
      </c>
      <c r="D325" s="86" t="s">
        <v>295</v>
      </c>
      <c r="E325" s="86" t="s">
        <v>89</v>
      </c>
      <c r="F325" s="86" t="s">
        <v>65</v>
      </c>
      <c r="G325" s="87">
        <v>256</v>
      </c>
      <c r="H325" s="87">
        <v>69</v>
      </c>
      <c r="M325" s="24" t="s">
        <v>599</v>
      </c>
      <c r="N325" s="32" t="s">
        <v>1011</v>
      </c>
      <c r="O325" s="22">
        <v>59</v>
      </c>
      <c r="Q325" s="22">
        <v>1</v>
      </c>
    </row>
    <row r="326" spans="1:17" ht="25.5" customHeight="1" x14ac:dyDescent="0.25">
      <c r="A326" s="22">
        <v>171</v>
      </c>
      <c r="B326" s="86" t="s">
        <v>296</v>
      </c>
      <c r="C326" s="86" t="s">
        <v>311</v>
      </c>
      <c r="D326" s="86" t="s">
        <v>295</v>
      </c>
      <c r="E326" s="86" t="s">
        <v>66</v>
      </c>
      <c r="F326" s="86" t="s">
        <v>45</v>
      </c>
      <c r="G326" s="87">
        <v>106</v>
      </c>
      <c r="H326" s="87">
        <v>69</v>
      </c>
      <c r="M326" s="24" t="s">
        <v>599</v>
      </c>
      <c r="N326" s="32" t="s">
        <v>1012</v>
      </c>
      <c r="O326" s="22">
        <v>74</v>
      </c>
      <c r="Q326" s="22">
        <v>4</v>
      </c>
    </row>
    <row r="327" spans="1:17" ht="25.5" customHeight="1" x14ac:dyDescent="0.25">
      <c r="A327" s="22">
        <v>171</v>
      </c>
      <c r="B327" s="84" t="s">
        <v>312</v>
      </c>
      <c r="C327" s="84" t="s">
        <v>708</v>
      </c>
      <c r="D327" s="84" t="s">
        <v>709</v>
      </c>
      <c r="E327" s="84" t="s">
        <v>38</v>
      </c>
      <c r="F327" s="84" t="s">
        <v>55</v>
      </c>
      <c r="G327" s="85">
        <v>166</v>
      </c>
      <c r="H327" s="85">
        <v>74</v>
      </c>
      <c r="M327" s="24" t="s">
        <v>599</v>
      </c>
      <c r="N327" s="32" t="s">
        <v>1013</v>
      </c>
      <c r="O327" s="22">
        <v>59</v>
      </c>
      <c r="Q327" s="22">
        <v>1</v>
      </c>
    </row>
    <row r="328" spans="1:17" ht="25.5" customHeight="1" x14ac:dyDescent="0.25">
      <c r="A328" s="22">
        <v>172</v>
      </c>
      <c r="B328" s="84" t="s">
        <v>312</v>
      </c>
      <c r="C328" s="84" t="s">
        <v>708</v>
      </c>
      <c r="D328" s="84" t="s">
        <v>709</v>
      </c>
      <c r="E328" s="84" t="s">
        <v>56</v>
      </c>
      <c r="F328" s="84" t="s">
        <v>88</v>
      </c>
      <c r="G328" s="85">
        <v>124</v>
      </c>
      <c r="H328" s="85">
        <v>74</v>
      </c>
      <c r="M328" s="24" t="s">
        <v>610</v>
      </c>
      <c r="N328" s="32" t="s">
        <v>681</v>
      </c>
      <c r="O328" s="22">
        <v>64</v>
      </c>
      <c r="Q328" s="22">
        <v>2</v>
      </c>
    </row>
    <row r="329" spans="1:17" ht="25.5" customHeight="1" x14ac:dyDescent="0.25">
      <c r="A329" s="22">
        <v>172</v>
      </c>
      <c r="B329" s="84" t="s">
        <v>312</v>
      </c>
      <c r="C329" s="84" t="s">
        <v>708</v>
      </c>
      <c r="D329" s="84" t="s">
        <v>709</v>
      </c>
      <c r="E329" s="84" t="s">
        <v>89</v>
      </c>
      <c r="F329" s="84" t="s">
        <v>65</v>
      </c>
      <c r="G329" s="85">
        <v>209</v>
      </c>
      <c r="H329" s="85">
        <v>74</v>
      </c>
      <c r="M329" s="24" t="s">
        <v>610</v>
      </c>
      <c r="N329" s="32" t="s">
        <v>1014</v>
      </c>
      <c r="O329" s="22">
        <v>59</v>
      </c>
      <c r="Q329" s="22">
        <v>1</v>
      </c>
    </row>
    <row r="330" spans="1:17" ht="25.5" customHeight="1" x14ac:dyDescent="0.25">
      <c r="A330" s="22">
        <v>172</v>
      </c>
      <c r="B330" s="84" t="s">
        <v>312</v>
      </c>
      <c r="C330" s="84" t="s">
        <v>708</v>
      </c>
      <c r="D330" s="84" t="s">
        <v>709</v>
      </c>
      <c r="E330" s="84" t="s">
        <v>66</v>
      </c>
      <c r="F330" s="84" t="s">
        <v>45</v>
      </c>
      <c r="G330" s="85">
        <v>166</v>
      </c>
      <c r="H330" s="85">
        <v>74</v>
      </c>
      <c r="M330" s="24" t="s">
        <v>614</v>
      </c>
      <c r="N330" s="32" t="s">
        <v>1015</v>
      </c>
      <c r="O330" s="22">
        <v>69</v>
      </c>
      <c r="Q330" s="22">
        <v>3</v>
      </c>
    </row>
    <row r="331" spans="1:17" ht="25.5" customHeight="1" x14ac:dyDescent="0.25">
      <c r="A331" s="22">
        <v>172</v>
      </c>
      <c r="B331" s="86" t="s">
        <v>312</v>
      </c>
      <c r="C331" s="86" t="s">
        <v>313</v>
      </c>
      <c r="D331" s="86" t="s">
        <v>314</v>
      </c>
      <c r="E331" s="86" t="s">
        <v>38</v>
      </c>
      <c r="F331" s="86" t="s">
        <v>55</v>
      </c>
      <c r="G331" s="87">
        <v>131</v>
      </c>
      <c r="H331" s="87">
        <v>69</v>
      </c>
      <c r="M331" s="24" t="s">
        <v>614</v>
      </c>
      <c r="N331" s="32" t="s">
        <v>1016</v>
      </c>
      <c r="O331" s="22">
        <v>79</v>
      </c>
      <c r="Q331" s="22">
        <v>5</v>
      </c>
    </row>
    <row r="332" spans="1:17" ht="25.5" customHeight="1" x14ac:dyDescent="0.25">
      <c r="A332" s="22">
        <v>173</v>
      </c>
      <c r="B332" s="86" t="s">
        <v>312</v>
      </c>
      <c r="C332" s="86" t="s">
        <v>313</v>
      </c>
      <c r="D332" s="86" t="s">
        <v>314</v>
      </c>
      <c r="E332" s="86" t="s">
        <v>56</v>
      </c>
      <c r="F332" s="86" t="s">
        <v>88</v>
      </c>
      <c r="G332" s="87">
        <v>103</v>
      </c>
      <c r="H332" s="87">
        <v>69</v>
      </c>
      <c r="M332" s="24" t="s">
        <v>614</v>
      </c>
      <c r="N332" s="70" t="s">
        <v>773</v>
      </c>
      <c r="O332" s="22">
        <v>69</v>
      </c>
      <c r="Q332" s="22">
        <v>3</v>
      </c>
    </row>
    <row r="333" spans="1:17" ht="25.5" customHeight="1" x14ac:dyDescent="0.25">
      <c r="A333" s="22">
        <v>173</v>
      </c>
      <c r="B333" s="86" t="s">
        <v>312</v>
      </c>
      <c r="C333" s="86" t="s">
        <v>313</v>
      </c>
      <c r="D333" s="86" t="s">
        <v>314</v>
      </c>
      <c r="E333" s="86" t="s">
        <v>89</v>
      </c>
      <c r="F333" s="86" t="s">
        <v>65</v>
      </c>
      <c r="G333" s="87">
        <v>200</v>
      </c>
      <c r="H333" s="87">
        <v>69</v>
      </c>
      <c r="N333" s="34" t="s">
        <v>668</v>
      </c>
      <c r="O333" s="22">
        <v>59</v>
      </c>
      <c r="Q333" s="22">
        <v>1</v>
      </c>
    </row>
    <row r="334" spans="1:17" ht="25.5" customHeight="1" x14ac:dyDescent="0.25">
      <c r="A334" s="22">
        <v>173</v>
      </c>
      <c r="B334" s="86" t="s">
        <v>312</v>
      </c>
      <c r="C334" s="86" t="s">
        <v>313</v>
      </c>
      <c r="D334" s="86" t="s">
        <v>314</v>
      </c>
      <c r="E334" s="86" t="s">
        <v>66</v>
      </c>
      <c r="F334" s="86" t="s">
        <v>45</v>
      </c>
      <c r="G334" s="87">
        <v>131</v>
      </c>
      <c r="H334" s="87">
        <v>69</v>
      </c>
      <c r="N334" s="23"/>
    </row>
    <row r="335" spans="1:17" ht="25.5" customHeight="1" x14ac:dyDescent="0.25">
      <c r="A335" s="22">
        <v>173</v>
      </c>
      <c r="B335" s="84" t="s">
        <v>312</v>
      </c>
      <c r="C335" s="84" t="s">
        <v>315</v>
      </c>
      <c r="D335" s="84" t="s">
        <v>316</v>
      </c>
      <c r="E335" s="84" t="s">
        <v>38</v>
      </c>
      <c r="F335" s="84" t="s">
        <v>55</v>
      </c>
      <c r="G335" s="85">
        <v>149</v>
      </c>
      <c r="H335" s="85">
        <v>64</v>
      </c>
      <c r="N335" s="23"/>
    </row>
    <row r="336" spans="1:17" ht="25.5" customHeight="1" x14ac:dyDescent="0.25">
      <c r="A336" s="22">
        <v>174</v>
      </c>
      <c r="B336" s="84" t="s">
        <v>312</v>
      </c>
      <c r="C336" s="84" t="s">
        <v>315</v>
      </c>
      <c r="D336" s="84" t="s">
        <v>316</v>
      </c>
      <c r="E336" s="84" t="s">
        <v>56</v>
      </c>
      <c r="F336" s="84" t="s">
        <v>88</v>
      </c>
      <c r="G336" s="85">
        <v>110</v>
      </c>
      <c r="H336" s="85">
        <v>64</v>
      </c>
      <c r="N336" s="23"/>
    </row>
    <row r="337" spans="1:14" ht="25.5" customHeight="1" x14ac:dyDescent="0.25">
      <c r="A337" s="22">
        <v>174</v>
      </c>
      <c r="B337" s="84" t="s">
        <v>312</v>
      </c>
      <c r="C337" s="84" t="s">
        <v>315</v>
      </c>
      <c r="D337" s="84" t="s">
        <v>316</v>
      </c>
      <c r="E337" s="84" t="s">
        <v>89</v>
      </c>
      <c r="F337" s="84" t="s">
        <v>65</v>
      </c>
      <c r="G337" s="85">
        <v>176</v>
      </c>
      <c r="H337" s="85">
        <v>64</v>
      </c>
      <c r="N337" s="23"/>
    </row>
    <row r="338" spans="1:14" ht="25.5" customHeight="1" x14ac:dyDescent="0.25">
      <c r="A338" s="22">
        <v>174</v>
      </c>
      <c r="B338" s="84" t="s">
        <v>312</v>
      </c>
      <c r="C338" s="84" t="s">
        <v>315</v>
      </c>
      <c r="D338" s="84" t="s">
        <v>316</v>
      </c>
      <c r="E338" s="84" t="s">
        <v>66</v>
      </c>
      <c r="F338" s="84" t="s">
        <v>45</v>
      </c>
      <c r="G338" s="85">
        <v>149</v>
      </c>
      <c r="H338" s="85">
        <v>64</v>
      </c>
      <c r="N338" s="23"/>
    </row>
    <row r="339" spans="1:14" ht="25.5" customHeight="1" x14ac:dyDescent="0.25">
      <c r="A339" s="22">
        <v>175</v>
      </c>
      <c r="B339" s="86" t="s">
        <v>318</v>
      </c>
      <c r="C339" s="86" t="s">
        <v>319</v>
      </c>
      <c r="D339" s="86" t="s">
        <v>320</v>
      </c>
      <c r="E339" s="86" t="s">
        <v>38</v>
      </c>
      <c r="F339" s="86" t="s">
        <v>57</v>
      </c>
      <c r="G339" s="87">
        <v>118</v>
      </c>
      <c r="H339" s="87">
        <v>69</v>
      </c>
      <c r="N339" s="23"/>
    </row>
    <row r="340" spans="1:14" ht="45.75" customHeight="1" x14ac:dyDescent="0.25">
      <c r="A340" s="22">
        <v>176</v>
      </c>
      <c r="B340" s="86" t="s">
        <v>318</v>
      </c>
      <c r="C340" s="86" t="s">
        <v>319</v>
      </c>
      <c r="D340" s="86" t="s">
        <v>320</v>
      </c>
      <c r="E340" s="86" t="s">
        <v>58</v>
      </c>
      <c r="F340" s="86" t="s">
        <v>65</v>
      </c>
      <c r="G340" s="87">
        <v>134</v>
      </c>
      <c r="H340" s="87">
        <v>69</v>
      </c>
      <c r="N340" s="23"/>
    </row>
    <row r="341" spans="1:14" x14ac:dyDescent="0.25">
      <c r="A341" s="22">
        <v>176</v>
      </c>
      <c r="B341" s="86" t="s">
        <v>318</v>
      </c>
      <c r="C341" s="86" t="s">
        <v>319</v>
      </c>
      <c r="D341" s="86" t="s">
        <v>320</v>
      </c>
      <c r="E341" s="86" t="s">
        <v>66</v>
      </c>
      <c r="F341" s="86" t="s">
        <v>45</v>
      </c>
      <c r="G341" s="87">
        <v>118</v>
      </c>
      <c r="H341" s="87">
        <v>69</v>
      </c>
      <c r="N341" s="23"/>
    </row>
    <row r="342" spans="1:14" ht="38.25" customHeight="1" x14ac:dyDescent="0.25">
      <c r="A342" s="22">
        <v>176</v>
      </c>
      <c r="B342" s="84" t="s">
        <v>318</v>
      </c>
      <c r="C342" s="84" t="s">
        <v>321</v>
      </c>
      <c r="D342" s="84" t="s">
        <v>322</v>
      </c>
      <c r="E342" s="84" t="s">
        <v>35</v>
      </c>
      <c r="F342" s="84" t="s">
        <v>35</v>
      </c>
      <c r="G342" s="85">
        <v>133</v>
      </c>
      <c r="H342" s="85">
        <v>64</v>
      </c>
    </row>
    <row r="343" spans="1:14" ht="25.5" customHeight="1" x14ac:dyDescent="0.25">
      <c r="A343" s="22">
        <v>178</v>
      </c>
      <c r="B343" s="86" t="s">
        <v>318</v>
      </c>
      <c r="C343" s="86" t="s">
        <v>323</v>
      </c>
      <c r="D343" s="86" t="s">
        <v>324</v>
      </c>
      <c r="E343" s="86" t="s">
        <v>35</v>
      </c>
      <c r="F343" s="86" t="s">
        <v>35</v>
      </c>
      <c r="G343" s="87">
        <v>106</v>
      </c>
      <c r="H343" s="87">
        <v>64</v>
      </c>
    </row>
    <row r="344" spans="1:14" x14ac:dyDescent="0.25">
      <c r="A344" s="22">
        <v>179</v>
      </c>
      <c r="B344" s="84" t="s">
        <v>318</v>
      </c>
      <c r="C344" s="84" t="s">
        <v>325</v>
      </c>
      <c r="D344" s="84" t="s">
        <v>169</v>
      </c>
      <c r="E344" s="84" t="s">
        <v>35</v>
      </c>
      <c r="F344" s="84" t="s">
        <v>35</v>
      </c>
      <c r="G344" s="85">
        <v>114</v>
      </c>
      <c r="H344" s="85">
        <v>64</v>
      </c>
    </row>
    <row r="345" spans="1:14" ht="51" customHeight="1" x14ac:dyDescent="0.25">
      <c r="A345" s="22">
        <v>183</v>
      </c>
      <c r="B345" s="86" t="s">
        <v>318</v>
      </c>
      <c r="C345" s="86" t="s">
        <v>326</v>
      </c>
      <c r="D345" s="86" t="s">
        <v>327</v>
      </c>
      <c r="E345" s="86" t="s">
        <v>38</v>
      </c>
      <c r="F345" s="86" t="s">
        <v>57</v>
      </c>
      <c r="G345" s="87">
        <v>116</v>
      </c>
      <c r="H345" s="87">
        <v>64</v>
      </c>
    </row>
    <row r="346" spans="1:14" ht="25.5" customHeight="1" x14ac:dyDescent="0.25">
      <c r="A346" s="22">
        <v>184</v>
      </c>
      <c r="B346" s="86" t="s">
        <v>318</v>
      </c>
      <c r="C346" s="86" t="s">
        <v>326</v>
      </c>
      <c r="D346" s="86" t="s">
        <v>327</v>
      </c>
      <c r="E346" s="86" t="s">
        <v>58</v>
      </c>
      <c r="F346" s="86" t="s">
        <v>88</v>
      </c>
      <c r="G346" s="87">
        <v>122</v>
      </c>
      <c r="H346" s="87">
        <v>64</v>
      </c>
    </row>
    <row r="347" spans="1:14" ht="25.5" customHeight="1" x14ac:dyDescent="0.25">
      <c r="A347" s="22">
        <v>185</v>
      </c>
      <c r="B347" s="86" t="s">
        <v>318</v>
      </c>
      <c r="C347" s="86" t="s">
        <v>326</v>
      </c>
      <c r="D347" s="86" t="s">
        <v>327</v>
      </c>
      <c r="E347" s="86" t="s">
        <v>89</v>
      </c>
      <c r="F347" s="86" t="s">
        <v>45</v>
      </c>
      <c r="G347" s="87">
        <v>116</v>
      </c>
      <c r="H347" s="87">
        <v>64</v>
      </c>
    </row>
    <row r="348" spans="1:14" ht="25.5" customHeight="1" x14ac:dyDescent="0.25">
      <c r="A348" s="22">
        <v>187</v>
      </c>
      <c r="B348" s="84" t="s">
        <v>318</v>
      </c>
      <c r="C348" s="84" t="s">
        <v>328</v>
      </c>
      <c r="D348" s="84" t="s">
        <v>329</v>
      </c>
      <c r="E348" s="84" t="s">
        <v>35</v>
      </c>
      <c r="F348" s="84" t="s">
        <v>35</v>
      </c>
      <c r="G348" s="85">
        <v>104</v>
      </c>
      <c r="H348" s="85">
        <v>64</v>
      </c>
    </row>
    <row r="349" spans="1:14" x14ac:dyDescent="0.25">
      <c r="A349" s="22">
        <v>187</v>
      </c>
      <c r="B349" s="86" t="s">
        <v>318</v>
      </c>
      <c r="C349" s="86" t="s">
        <v>330</v>
      </c>
      <c r="D349" s="86" t="s">
        <v>331</v>
      </c>
      <c r="E349" s="86" t="s">
        <v>38</v>
      </c>
      <c r="F349" s="86" t="s">
        <v>88</v>
      </c>
      <c r="G349" s="87">
        <v>96</v>
      </c>
      <c r="H349" s="87">
        <v>74</v>
      </c>
    </row>
    <row r="350" spans="1:14" ht="25.5" customHeight="1" x14ac:dyDescent="0.25">
      <c r="A350" s="22">
        <v>187</v>
      </c>
      <c r="B350" s="86" t="s">
        <v>318</v>
      </c>
      <c r="C350" s="86" t="s">
        <v>330</v>
      </c>
      <c r="D350" s="86" t="s">
        <v>331</v>
      </c>
      <c r="E350" s="86" t="s">
        <v>89</v>
      </c>
      <c r="F350" s="86" t="s">
        <v>65</v>
      </c>
      <c r="G350" s="87">
        <v>134</v>
      </c>
      <c r="H350" s="87">
        <v>74</v>
      </c>
    </row>
    <row r="351" spans="1:14" ht="25.5" customHeight="1" x14ac:dyDescent="0.25">
      <c r="A351" s="22">
        <v>188</v>
      </c>
      <c r="B351" s="86" t="s">
        <v>318</v>
      </c>
      <c r="C351" s="86" t="s">
        <v>330</v>
      </c>
      <c r="D351" s="86" t="s">
        <v>331</v>
      </c>
      <c r="E351" s="86" t="s">
        <v>66</v>
      </c>
      <c r="F351" s="86" t="s">
        <v>45</v>
      </c>
      <c r="G351" s="87">
        <v>96</v>
      </c>
      <c r="H351" s="87">
        <v>74</v>
      </c>
    </row>
    <row r="352" spans="1:14" ht="25.5" customHeight="1" x14ac:dyDescent="0.25">
      <c r="A352" s="22">
        <v>190</v>
      </c>
      <c r="B352" s="84" t="s">
        <v>318</v>
      </c>
      <c r="C352" s="84" t="s">
        <v>332</v>
      </c>
      <c r="D352" s="84" t="s">
        <v>332</v>
      </c>
      <c r="E352" s="84" t="s">
        <v>35</v>
      </c>
      <c r="F352" s="84" t="s">
        <v>35</v>
      </c>
      <c r="G352" s="85">
        <v>119</v>
      </c>
      <c r="H352" s="85">
        <v>59</v>
      </c>
    </row>
    <row r="353" spans="1:8" x14ac:dyDescent="0.25">
      <c r="A353" s="22">
        <v>190</v>
      </c>
      <c r="B353" s="86" t="s">
        <v>318</v>
      </c>
      <c r="C353" s="86" t="s">
        <v>333</v>
      </c>
      <c r="D353" s="86" t="s">
        <v>333</v>
      </c>
      <c r="E353" s="86" t="s">
        <v>38</v>
      </c>
      <c r="F353" s="86" t="s">
        <v>41</v>
      </c>
      <c r="G353" s="87">
        <v>96</v>
      </c>
      <c r="H353" s="87">
        <v>64</v>
      </c>
    </row>
    <row r="354" spans="1:8" x14ac:dyDescent="0.25">
      <c r="A354" s="22">
        <v>190</v>
      </c>
      <c r="B354" s="86" t="s">
        <v>318</v>
      </c>
      <c r="C354" s="86" t="s">
        <v>333</v>
      </c>
      <c r="D354" s="86" t="s">
        <v>333</v>
      </c>
      <c r="E354" s="86" t="s">
        <v>42</v>
      </c>
      <c r="F354" s="86" t="s">
        <v>65</v>
      </c>
      <c r="G354" s="87">
        <v>126</v>
      </c>
      <c r="H354" s="87">
        <v>64</v>
      </c>
    </row>
    <row r="355" spans="1:8" x14ac:dyDescent="0.25">
      <c r="A355" s="22">
        <v>192</v>
      </c>
      <c r="B355" s="86" t="s">
        <v>318</v>
      </c>
      <c r="C355" s="86" t="s">
        <v>333</v>
      </c>
      <c r="D355" s="86" t="s">
        <v>333</v>
      </c>
      <c r="E355" s="86" t="s">
        <v>66</v>
      </c>
      <c r="F355" s="86" t="s">
        <v>45</v>
      </c>
      <c r="G355" s="87">
        <v>96</v>
      </c>
      <c r="H355" s="87">
        <v>64</v>
      </c>
    </row>
    <row r="356" spans="1:8" ht="38.25" customHeight="1" x14ac:dyDescent="0.25">
      <c r="A356" s="22">
        <v>192</v>
      </c>
      <c r="B356" s="84" t="s">
        <v>318</v>
      </c>
      <c r="C356" s="84" t="s">
        <v>334</v>
      </c>
      <c r="D356" s="84" t="s">
        <v>335</v>
      </c>
      <c r="E356" s="84" t="s">
        <v>38</v>
      </c>
      <c r="F356" s="84" t="s">
        <v>88</v>
      </c>
      <c r="G356" s="85">
        <v>110</v>
      </c>
      <c r="H356" s="85">
        <v>64</v>
      </c>
    </row>
    <row r="357" spans="1:8" ht="25.5" customHeight="1" x14ac:dyDescent="0.25">
      <c r="A357" s="22">
        <v>192</v>
      </c>
      <c r="B357" s="84" t="s">
        <v>318</v>
      </c>
      <c r="C357" s="84" t="s">
        <v>334</v>
      </c>
      <c r="D357" s="84" t="s">
        <v>335</v>
      </c>
      <c r="E357" s="84" t="s">
        <v>89</v>
      </c>
      <c r="F357" s="84" t="s">
        <v>65</v>
      </c>
      <c r="G357" s="85">
        <v>203</v>
      </c>
      <c r="H357" s="85">
        <v>64</v>
      </c>
    </row>
    <row r="358" spans="1:8" ht="25.5" customHeight="1" x14ac:dyDescent="0.25">
      <c r="A358" s="22">
        <v>193</v>
      </c>
      <c r="B358" s="84" t="s">
        <v>318</v>
      </c>
      <c r="C358" s="84" t="s">
        <v>334</v>
      </c>
      <c r="D358" s="84" t="s">
        <v>335</v>
      </c>
      <c r="E358" s="84" t="s">
        <v>66</v>
      </c>
      <c r="F358" s="84" t="s">
        <v>45</v>
      </c>
      <c r="G358" s="85">
        <v>110</v>
      </c>
      <c r="H358" s="85">
        <v>64</v>
      </c>
    </row>
    <row r="359" spans="1:8" ht="25.5" customHeight="1" x14ac:dyDescent="0.25">
      <c r="A359" s="22">
        <v>195</v>
      </c>
      <c r="B359" s="86" t="s">
        <v>318</v>
      </c>
      <c r="C359" s="86" t="s">
        <v>336</v>
      </c>
      <c r="D359" s="86" t="s">
        <v>93</v>
      </c>
      <c r="E359" s="86" t="s">
        <v>35</v>
      </c>
      <c r="F359" s="86" t="s">
        <v>35</v>
      </c>
      <c r="G359" s="87">
        <v>117</v>
      </c>
      <c r="H359" s="87">
        <v>64</v>
      </c>
    </row>
    <row r="360" spans="1:8" ht="38.25" customHeight="1" x14ac:dyDescent="0.25">
      <c r="A360" s="22">
        <v>195</v>
      </c>
      <c r="B360" s="84" t="s">
        <v>318</v>
      </c>
      <c r="C360" s="84" t="s">
        <v>337</v>
      </c>
      <c r="D360" s="84" t="s">
        <v>338</v>
      </c>
      <c r="E360" s="84" t="s">
        <v>38</v>
      </c>
      <c r="F360" s="84" t="s">
        <v>41</v>
      </c>
      <c r="G360" s="85">
        <v>96</v>
      </c>
      <c r="H360" s="85">
        <v>64</v>
      </c>
    </row>
    <row r="361" spans="1:8" ht="38.25" customHeight="1" x14ac:dyDescent="0.25">
      <c r="A361" s="22">
        <v>195</v>
      </c>
      <c r="B361" s="84" t="s">
        <v>318</v>
      </c>
      <c r="C361" s="84" t="s">
        <v>337</v>
      </c>
      <c r="D361" s="84" t="s">
        <v>338</v>
      </c>
      <c r="E361" s="84" t="s">
        <v>42</v>
      </c>
      <c r="F361" s="84" t="s">
        <v>65</v>
      </c>
      <c r="G361" s="85">
        <v>115</v>
      </c>
      <c r="H361" s="85">
        <v>64</v>
      </c>
    </row>
    <row r="362" spans="1:8" ht="38.25" customHeight="1" x14ac:dyDescent="0.25">
      <c r="A362" s="22">
        <v>196</v>
      </c>
      <c r="B362" s="84" t="s">
        <v>318</v>
      </c>
      <c r="C362" s="84" t="s">
        <v>337</v>
      </c>
      <c r="D362" s="84" t="s">
        <v>338</v>
      </c>
      <c r="E362" s="84" t="s">
        <v>66</v>
      </c>
      <c r="F362" s="84" t="s">
        <v>45</v>
      </c>
      <c r="G362" s="85">
        <v>96</v>
      </c>
      <c r="H362" s="85">
        <v>64</v>
      </c>
    </row>
    <row r="363" spans="1:8" x14ac:dyDescent="0.25">
      <c r="A363" s="22">
        <v>196</v>
      </c>
      <c r="B363" s="86" t="s">
        <v>318</v>
      </c>
      <c r="C363" s="86" t="s">
        <v>710</v>
      </c>
      <c r="D363" s="86" t="s">
        <v>711</v>
      </c>
      <c r="E363" s="86" t="s">
        <v>38</v>
      </c>
      <c r="F363" s="86" t="s">
        <v>88</v>
      </c>
      <c r="G363" s="87">
        <v>110</v>
      </c>
      <c r="H363" s="87">
        <v>64</v>
      </c>
    </row>
    <row r="364" spans="1:8" x14ac:dyDescent="0.25">
      <c r="A364" s="22">
        <v>196</v>
      </c>
      <c r="B364" s="86" t="s">
        <v>318</v>
      </c>
      <c r="C364" s="86" t="s">
        <v>710</v>
      </c>
      <c r="D364" s="86" t="s">
        <v>711</v>
      </c>
      <c r="E364" s="86" t="s">
        <v>89</v>
      </c>
      <c r="F364" s="86" t="s">
        <v>65</v>
      </c>
      <c r="G364" s="87">
        <v>195</v>
      </c>
      <c r="H364" s="87">
        <v>64</v>
      </c>
    </row>
    <row r="365" spans="1:8" x14ac:dyDescent="0.25">
      <c r="A365" s="22">
        <v>199</v>
      </c>
      <c r="B365" s="86" t="s">
        <v>318</v>
      </c>
      <c r="C365" s="86" t="s">
        <v>710</v>
      </c>
      <c r="D365" s="86" t="s">
        <v>711</v>
      </c>
      <c r="E365" s="86" t="s">
        <v>66</v>
      </c>
      <c r="F365" s="86" t="s">
        <v>45</v>
      </c>
      <c r="G365" s="87">
        <v>110</v>
      </c>
      <c r="H365" s="87">
        <v>64</v>
      </c>
    </row>
    <row r="366" spans="1:8" x14ac:dyDescent="0.25">
      <c r="A366" s="22">
        <v>199</v>
      </c>
      <c r="B366" s="84" t="s">
        <v>339</v>
      </c>
      <c r="C366" s="84" t="s">
        <v>340</v>
      </c>
      <c r="D366" s="84" t="s">
        <v>341</v>
      </c>
      <c r="E366" s="84" t="s">
        <v>38</v>
      </c>
      <c r="F366" s="84" t="s">
        <v>55</v>
      </c>
      <c r="G366" s="85">
        <v>165</v>
      </c>
      <c r="H366" s="85">
        <v>79</v>
      </c>
    </row>
    <row r="367" spans="1:8" ht="63.75" customHeight="1" x14ac:dyDescent="0.25">
      <c r="A367" s="22">
        <v>199</v>
      </c>
      <c r="B367" s="84" t="s">
        <v>339</v>
      </c>
      <c r="C367" s="84" t="s">
        <v>340</v>
      </c>
      <c r="D367" s="84" t="s">
        <v>341</v>
      </c>
      <c r="E367" s="84" t="s">
        <v>56</v>
      </c>
      <c r="F367" s="84" t="s">
        <v>41</v>
      </c>
      <c r="G367" s="85">
        <v>121</v>
      </c>
      <c r="H367" s="85">
        <v>79</v>
      </c>
    </row>
    <row r="368" spans="1:8" ht="38.25" customHeight="1" x14ac:dyDescent="0.25">
      <c r="A368" s="22">
        <v>199</v>
      </c>
      <c r="B368" s="84" t="s">
        <v>339</v>
      </c>
      <c r="C368" s="84" t="s">
        <v>340</v>
      </c>
      <c r="D368" s="84" t="s">
        <v>341</v>
      </c>
      <c r="E368" s="84" t="s">
        <v>42</v>
      </c>
      <c r="F368" s="84" t="s">
        <v>45</v>
      </c>
      <c r="G368" s="85">
        <v>165</v>
      </c>
      <c r="H368" s="85">
        <v>79</v>
      </c>
    </row>
    <row r="369" spans="1:8" x14ac:dyDescent="0.25">
      <c r="A369" s="22">
        <v>200</v>
      </c>
      <c r="B369" s="86" t="s">
        <v>339</v>
      </c>
      <c r="C369" s="86" t="s">
        <v>342</v>
      </c>
      <c r="D369" s="86" t="s">
        <v>343</v>
      </c>
      <c r="E369" s="86" t="s">
        <v>35</v>
      </c>
      <c r="F369" s="86" t="s">
        <v>35</v>
      </c>
      <c r="G369" s="87">
        <v>100</v>
      </c>
      <c r="H369" s="87">
        <v>69</v>
      </c>
    </row>
    <row r="370" spans="1:8" ht="25.5" customHeight="1" x14ac:dyDescent="0.25">
      <c r="A370" s="22">
        <v>201</v>
      </c>
      <c r="B370" s="84" t="s">
        <v>339</v>
      </c>
      <c r="C370" s="84" t="s">
        <v>344</v>
      </c>
      <c r="D370" s="84" t="s">
        <v>345</v>
      </c>
      <c r="E370" s="84" t="s">
        <v>35</v>
      </c>
      <c r="F370" s="84" t="s">
        <v>35</v>
      </c>
      <c r="G370" s="85">
        <v>148</v>
      </c>
      <c r="H370" s="85">
        <v>79</v>
      </c>
    </row>
    <row r="371" spans="1:8" x14ac:dyDescent="0.25">
      <c r="A371" s="22">
        <v>202</v>
      </c>
      <c r="B371" s="86" t="s">
        <v>339</v>
      </c>
      <c r="C371" s="86" t="s">
        <v>346</v>
      </c>
      <c r="D371" s="86" t="s">
        <v>347</v>
      </c>
      <c r="E371" s="86" t="s">
        <v>35</v>
      </c>
      <c r="F371" s="86" t="s">
        <v>35</v>
      </c>
      <c r="G371" s="87">
        <v>133</v>
      </c>
      <c r="H371" s="87">
        <v>64</v>
      </c>
    </row>
    <row r="372" spans="1:8" x14ac:dyDescent="0.25">
      <c r="A372" s="22">
        <v>204</v>
      </c>
      <c r="B372" s="84" t="s">
        <v>348</v>
      </c>
      <c r="C372" s="84" t="s">
        <v>349</v>
      </c>
      <c r="D372" s="84" t="s">
        <v>350</v>
      </c>
      <c r="E372" s="84" t="s">
        <v>35</v>
      </c>
      <c r="F372" s="84" t="s">
        <v>35</v>
      </c>
      <c r="G372" s="85">
        <v>123</v>
      </c>
      <c r="H372" s="85">
        <v>64</v>
      </c>
    </row>
    <row r="373" spans="1:8" x14ac:dyDescent="0.25">
      <c r="A373" s="22">
        <v>207</v>
      </c>
      <c r="B373" s="86" t="s">
        <v>348</v>
      </c>
      <c r="C373" s="86" t="s">
        <v>341</v>
      </c>
      <c r="D373" s="86" t="s">
        <v>712</v>
      </c>
      <c r="E373" s="86" t="s">
        <v>35</v>
      </c>
      <c r="F373" s="86" t="s">
        <v>35</v>
      </c>
      <c r="G373" s="87">
        <v>141</v>
      </c>
      <c r="H373" s="87">
        <v>64</v>
      </c>
    </row>
    <row r="374" spans="1:8" ht="25.5" customHeight="1" x14ac:dyDescent="0.25">
      <c r="A374" s="22">
        <v>477</v>
      </c>
      <c r="B374" s="84" t="s">
        <v>351</v>
      </c>
      <c r="C374" s="84" t="s">
        <v>352</v>
      </c>
      <c r="D374" s="84" t="s">
        <v>353</v>
      </c>
      <c r="E374" s="84" t="s">
        <v>35</v>
      </c>
      <c r="F374" s="84" t="s">
        <v>35</v>
      </c>
      <c r="G374" s="85">
        <v>99</v>
      </c>
      <c r="H374" s="85">
        <v>64</v>
      </c>
    </row>
    <row r="375" spans="1:8" x14ac:dyDescent="0.25">
      <c r="A375" s="22">
        <v>477</v>
      </c>
      <c r="B375" s="86" t="s">
        <v>351</v>
      </c>
      <c r="C375" s="86" t="s">
        <v>354</v>
      </c>
      <c r="D375" s="86" t="s">
        <v>355</v>
      </c>
      <c r="E375" s="86" t="s">
        <v>35</v>
      </c>
      <c r="F375" s="86" t="s">
        <v>35</v>
      </c>
      <c r="G375" s="87">
        <v>109</v>
      </c>
      <c r="H375" s="87">
        <v>59</v>
      </c>
    </row>
    <row r="376" spans="1:8" ht="51" customHeight="1" x14ac:dyDescent="0.25">
      <c r="A376" s="22">
        <v>447</v>
      </c>
      <c r="B376" s="84" t="s">
        <v>351</v>
      </c>
      <c r="C376" s="84" t="s">
        <v>356</v>
      </c>
      <c r="D376" s="84" t="s">
        <v>357</v>
      </c>
      <c r="E376" s="84" t="s">
        <v>35</v>
      </c>
      <c r="F376" s="84" t="s">
        <v>35</v>
      </c>
      <c r="G376" s="85">
        <v>103</v>
      </c>
      <c r="H376" s="85">
        <v>64</v>
      </c>
    </row>
    <row r="377" spans="1:8" ht="51" customHeight="1" x14ac:dyDescent="0.25">
      <c r="A377" s="22">
        <v>211</v>
      </c>
      <c r="B377" s="86" t="s">
        <v>358</v>
      </c>
      <c r="C377" s="86" t="s">
        <v>775</v>
      </c>
      <c r="D377" s="86" t="s">
        <v>776</v>
      </c>
      <c r="E377" s="86" t="s">
        <v>38</v>
      </c>
      <c r="F377" s="86" t="s">
        <v>41</v>
      </c>
      <c r="G377" s="87">
        <v>124</v>
      </c>
      <c r="H377" s="87">
        <v>79</v>
      </c>
    </row>
    <row r="378" spans="1:8" x14ac:dyDescent="0.25">
      <c r="A378" s="22">
        <v>215</v>
      </c>
      <c r="B378" s="86" t="s">
        <v>358</v>
      </c>
      <c r="C378" s="86" t="s">
        <v>775</v>
      </c>
      <c r="D378" s="86" t="s">
        <v>776</v>
      </c>
      <c r="E378" s="86" t="s">
        <v>42</v>
      </c>
      <c r="F378" s="86" t="s">
        <v>45</v>
      </c>
      <c r="G378" s="87">
        <v>241</v>
      </c>
      <c r="H378" s="87">
        <v>79</v>
      </c>
    </row>
    <row r="379" spans="1:8" ht="25.5" customHeight="1" x14ac:dyDescent="0.25">
      <c r="A379" s="22">
        <v>215</v>
      </c>
      <c r="B379" s="84" t="s">
        <v>358</v>
      </c>
      <c r="C379" s="84" t="s">
        <v>359</v>
      </c>
      <c r="D379" s="84" t="s">
        <v>360</v>
      </c>
      <c r="E379" s="84" t="s">
        <v>35</v>
      </c>
      <c r="F379" s="84" t="s">
        <v>35</v>
      </c>
      <c r="G379" s="85">
        <v>103</v>
      </c>
      <c r="H379" s="85">
        <v>64</v>
      </c>
    </row>
    <row r="380" spans="1:8" x14ac:dyDescent="0.25">
      <c r="A380" s="22">
        <v>212</v>
      </c>
      <c r="B380" s="86" t="s">
        <v>358</v>
      </c>
      <c r="C380" s="86" t="s">
        <v>769</v>
      </c>
      <c r="D380" s="86" t="s">
        <v>770</v>
      </c>
      <c r="E380" s="86" t="s">
        <v>38</v>
      </c>
      <c r="F380" s="86" t="s">
        <v>88</v>
      </c>
      <c r="G380" s="87">
        <v>96</v>
      </c>
      <c r="H380" s="87">
        <v>64</v>
      </c>
    </row>
    <row r="381" spans="1:8" ht="38.25" customHeight="1" x14ac:dyDescent="0.25">
      <c r="A381" s="22">
        <v>488</v>
      </c>
      <c r="B381" s="86" t="s">
        <v>358</v>
      </c>
      <c r="C381" s="86" t="s">
        <v>769</v>
      </c>
      <c r="D381" s="86" t="s">
        <v>770</v>
      </c>
      <c r="E381" s="86" t="s">
        <v>89</v>
      </c>
      <c r="F381" s="86" t="s">
        <v>65</v>
      </c>
      <c r="G381" s="87">
        <v>177</v>
      </c>
      <c r="H381" s="87">
        <v>64</v>
      </c>
    </row>
    <row r="382" spans="1:8" ht="38.25" customHeight="1" x14ac:dyDescent="0.25">
      <c r="A382" s="22">
        <v>426</v>
      </c>
      <c r="B382" s="86" t="s">
        <v>358</v>
      </c>
      <c r="C382" s="86" t="s">
        <v>769</v>
      </c>
      <c r="D382" s="86" t="s">
        <v>770</v>
      </c>
      <c r="E382" s="86" t="s">
        <v>66</v>
      </c>
      <c r="F382" s="86" t="s">
        <v>45</v>
      </c>
      <c r="G382" s="87">
        <v>96</v>
      </c>
      <c r="H382" s="87">
        <v>64</v>
      </c>
    </row>
    <row r="383" spans="1:8" ht="38.25" customHeight="1" x14ac:dyDescent="0.25">
      <c r="A383" s="22">
        <v>213</v>
      </c>
      <c r="B383" s="84" t="s">
        <v>358</v>
      </c>
      <c r="C383" s="84" t="s">
        <v>771</v>
      </c>
      <c r="D383" s="84" t="s">
        <v>771</v>
      </c>
      <c r="E383" s="84" t="s">
        <v>38</v>
      </c>
      <c r="F383" s="84" t="s">
        <v>41</v>
      </c>
      <c r="G383" s="85">
        <v>96</v>
      </c>
      <c r="H383" s="85">
        <v>69</v>
      </c>
    </row>
    <row r="384" spans="1:8" x14ac:dyDescent="0.25">
      <c r="A384" s="22">
        <v>213</v>
      </c>
      <c r="B384" s="84" t="s">
        <v>358</v>
      </c>
      <c r="C384" s="84" t="s">
        <v>771</v>
      </c>
      <c r="D384" s="84" t="s">
        <v>771</v>
      </c>
      <c r="E384" s="84" t="s">
        <v>42</v>
      </c>
      <c r="F384" s="84" t="s">
        <v>45</v>
      </c>
      <c r="G384" s="85">
        <v>131</v>
      </c>
      <c r="H384" s="85">
        <v>69</v>
      </c>
    </row>
    <row r="385" spans="1:8" x14ac:dyDescent="0.25">
      <c r="A385" s="22">
        <v>213</v>
      </c>
      <c r="B385" s="86" t="s">
        <v>361</v>
      </c>
      <c r="C385" s="86" t="s">
        <v>362</v>
      </c>
      <c r="D385" s="86" t="s">
        <v>363</v>
      </c>
      <c r="E385" s="86" t="s">
        <v>38</v>
      </c>
      <c r="F385" s="86" t="s">
        <v>47</v>
      </c>
      <c r="G385" s="87">
        <v>120</v>
      </c>
      <c r="H385" s="87">
        <v>64</v>
      </c>
    </row>
    <row r="386" spans="1:8" x14ac:dyDescent="0.25">
      <c r="A386" s="22">
        <v>216</v>
      </c>
      <c r="B386" s="86" t="s">
        <v>361</v>
      </c>
      <c r="C386" s="86" t="s">
        <v>362</v>
      </c>
      <c r="D386" s="86" t="s">
        <v>363</v>
      </c>
      <c r="E386" s="86" t="s">
        <v>48</v>
      </c>
      <c r="F386" s="86" t="s">
        <v>63</v>
      </c>
      <c r="G386" s="87">
        <v>97</v>
      </c>
      <c r="H386" s="87">
        <v>64</v>
      </c>
    </row>
    <row r="387" spans="1:8" ht="51" customHeight="1" x14ac:dyDescent="0.25">
      <c r="A387" s="22">
        <v>216</v>
      </c>
      <c r="B387" s="86" t="s">
        <v>361</v>
      </c>
      <c r="C387" s="86" t="s">
        <v>362</v>
      </c>
      <c r="D387" s="86" t="s">
        <v>363</v>
      </c>
      <c r="E387" s="86" t="s">
        <v>64</v>
      </c>
      <c r="F387" s="86" t="s">
        <v>45</v>
      </c>
      <c r="G387" s="87">
        <v>120</v>
      </c>
      <c r="H387" s="87">
        <v>64</v>
      </c>
    </row>
    <row r="388" spans="1:8" ht="51" customHeight="1" x14ac:dyDescent="0.25">
      <c r="A388" s="22">
        <v>216</v>
      </c>
      <c r="B388" s="84" t="s">
        <v>361</v>
      </c>
      <c r="C388" s="84" t="s">
        <v>364</v>
      </c>
      <c r="D388" s="84" t="s">
        <v>365</v>
      </c>
      <c r="E388" s="84" t="s">
        <v>38</v>
      </c>
      <c r="F388" s="84" t="s">
        <v>39</v>
      </c>
      <c r="G388" s="85">
        <v>100</v>
      </c>
      <c r="H388" s="85">
        <v>64</v>
      </c>
    </row>
    <row r="389" spans="1:8" ht="51" customHeight="1" x14ac:dyDescent="0.25">
      <c r="A389" s="22">
        <v>217</v>
      </c>
      <c r="B389" s="84" t="s">
        <v>361</v>
      </c>
      <c r="C389" s="84" t="s">
        <v>364</v>
      </c>
      <c r="D389" s="84" t="s">
        <v>365</v>
      </c>
      <c r="E389" s="84" t="s">
        <v>40</v>
      </c>
      <c r="F389" s="84" t="s">
        <v>65</v>
      </c>
      <c r="G389" s="85">
        <v>132</v>
      </c>
      <c r="H389" s="85">
        <v>64</v>
      </c>
    </row>
    <row r="390" spans="1:8" ht="25.5" customHeight="1" x14ac:dyDescent="0.25">
      <c r="A390" s="22">
        <v>217</v>
      </c>
      <c r="B390" s="84" t="s">
        <v>361</v>
      </c>
      <c r="C390" s="84" t="s">
        <v>364</v>
      </c>
      <c r="D390" s="84" t="s">
        <v>365</v>
      </c>
      <c r="E390" s="84" t="s">
        <v>66</v>
      </c>
      <c r="F390" s="84" t="s">
        <v>45</v>
      </c>
      <c r="G390" s="85">
        <v>100</v>
      </c>
      <c r="H390" s="85">
        <v>64</v>
      </c>
    </row>
    <row r="391" spans="1:8" x14ac:dyDescent="0.25">
      <c r="A391" s="22">
        <v>217</v>
      </c>
      <c r="B391" s="86" t="s">
        <v>361</v>
      </c>
      <c r="C391" s="86" t="s">
        <v>366</v>
      </c>
      <c r="D391" s="86" t="s">
        <v>199</v>
      </c>
      <c r="E391" s="86" t="s">
        <v>35</v>
      </c>
      <c r="F391" s="86" t="s">
        <v>35</v>
      </c>
      <c r="G391" s="87">
        <v>111</v>
      </c>
      <c r="H391" s="87">
        <v>74</v>
      </c>
    </row>
    <row r="392" spans="1:8" x14ac:dyDescent="0.25">
      <c r="A392" s="22">
        <v>218</v>
      </c>
      <c r="B392" s="84" t="s">
        <v>361</v>
      </c>
      <c r="C392" s="84" t="s">
        <v>205</v>
      </c>
      <c r="D392" s="84" t="s">
        <v>367</v>
      </c>
      <c r="E392" s="84" t="s">
        <v>35</v>
      </c>
      <c r="F392" s="84" t="s">
        <v>35</v>
      </c>
      <c r="G392" s="85">
        <v>129</v>
      </c>
      <c r="H392" s="85">
        <v>69</v>
      </c>
    </row>
    <row r="393" spans="1:8" ht="25.5" customHeight="1" x14ac:dyDescent="0.25">
      <c r="A393" s="22">
        <v>219</v>
      </c>
      <c r="B393" s="86" t="s">
        <v>361</v>
      </c>
      <c r="C393" s="86" t="s">
        <v>368</v>
      </c>
      <c r="D393" s="86" t="s">
        <v>368</v>
      </c>
      <c r="E393" s="86" t="s">
        <v>35</v>
      </c>
      <c r="F393" s="86" t="s">
        <v>35</v>
      </c>
      <c r="G393" s="87">
        <v>115</v>
      </c>
      <c r="H393" s="87">
        <v>64</v>
      </c>
    </row>
    <row r="394" spans="1:8" ht="25.5" customHeight="1" x14ac:dyDescent="0.25">
      <c r="A394" s="22">
        <v>221</v>
      </c>
      <c r="B394" s="84" t="s">
        <v>361</v>
      </c>
      <c r="C394" s="84" t="s">
        <v>369</v>
      </c>
      <c r="D394" s="84" t="s">
        <v>370</v>
      </c>
      <c r="E394" s="84" t="s">
        <v>35</v>
      </c>
      <c r="F394" s="84" t="s">
        <v>35</v>
      </c>
      <c r="G394" s="85">
        <v>109</v>
      </c>
      <c r="H394" s="85">
        <v>64</v>
      </c>
    </row>
    <row r="395" spans="1:8" ht="25.5" customHeight="1" x14ac:dyDescent="0.25">
      <c r="A395" s="22">
        <v>464</v>
      </c>
      <c r="B395" s="86" t="s">
        <v>361</v>
      </c>
      <c r="C395" s="86" t="s">
        <v>371</v>
      </c>
      <c r="D395" s="86" t="s">
        <v>372</v>
      </c>
      <c r="E395" s="86" t="s">
        <v>38</v>
      </c>
      <c r="F395" s="86" t="s">
        <v>57</v>
      </c>
      <c r="G395" s="87">
        <v>112</v>
      </c>
      <c r="H395" s="87">
        <v>64</v>
      </c>
    </row>
    <row r="396" spans="1:8" ht="25.5" customHeight="1" x14ac:dyDescent="0.25">
      <c r="A396" s="22">
        <v>222</v>
      </c>
      <c r="B396" s="86" t="s">
        <v>361</v>
      </c>
      <c r="C396" s="86" t="s">
        <v>371</v>
      </c>
      <c r="D396" s="86" t="s">
        <v>372</v>
      </c>
      <c r="E396" s="86" t="s">
        <v>58</v>
      </c>
      <c r="F396" s="86" t="s">
        <v>45</v>
      </c>
      <c r="G396" s="87">
        <v>103</v>
      </c>
      <c r="H396" s="87">
        <v>64</v>
      </c>
    </row>
    <row r="397" spans="1:8" ht="25.5" customHeight="1" x14ac:dyDescent="0.25">
      <c r="A397" s="22">
        <v>222</v>
      </c>
      <c r="B397" s="84" t="s">
        <v>361</v>
      </c>
      <c r="C397" s="84" t="s">
        <v>373</v>
      </c>
      <c r="D397" s="84" t="s">
        <v>374</v>
      </c>
      <c r="E397" s="84" t="s">
        <v>38</v>
      </c>
      <c r="F397" s="84" t="s">
        <v>63</v>
      </c>
      <c r="G397" s="85">
        <v>96</v>
      </c>
      <c r="H397" s="85">
        <v>74</v>
      </c>
    </row>
    <row r="398" spans="1:8" ht="25.5" customHeight="1" x14ac:dyDescent="0.25">
      <c r="A398" s="22">
        <v>222</v>
      </c>
      <c r="B398" s="84" t="s">
        <v>361</v>
      </c>
      <c r="C398" s="84" t="s">
        <v>373</v>
      </c>
      <c r="D398" s="84" t="s">
        <v>374</v>
      </c>
      <c r="E398" s="84" t="s">
        <v>64</v>
      </c>
      <c r="F398" s="84" t="s">
        <v>45</v>
      </c>
      <c r="G398" s="85">
        <v>151</v>
      </c>
      <c r="H398" s="85">
        <v>74</v>
      </c>
    </row>
    <row r="399" spans="1:8" x14ac:dyDescent="0.25">
      <c r="A399" s="22">
        <v>224</v>
      </c>
      <c r="B399" s="86" t="s">
        <v>361</v>
      </c>
      <c r="C399" s="86" t="s">
        <v>375</v>
      </c>
      <c r="D399" s="86" t="s">
        <v>376</v>
      </c>
      <c r="E399" s="86" t="s">
        <v>35</v>
      </c>
      <c r="F399" s="86" t="s">
        <v>35</v>
      </c>
      <c r="G399" s="87">
        <v>123</v>
      </c>
      <c r="H399" s="87">
        <v>64</v>
      </c>
    </row>
    <row r="400" spans="1:8" ht="25.5" customHeight="1" x14ac:dyDescent="0.25">
      <c r="A400" s="22">
        <v>224</v>
      </c>
      <c r="B400" s="84" t="s">
        <v>361</v>
      </c>
      <c r="C400" s="84" t="s">
        <v>172</v>
      </c>
      <c r="D400" s="84" t="s">
        <v>377</v>
      </c>
      <c r="E400" s="84" t="s">
        <v>35</v>
      </c>
      <c r="F400" s="84" t="s">
        <v>35</v>
      </c>
      <c r="G400" s="85">
        <v>119</v>
      </c>
      <c r="H400" s="85">
        <v>59</v>
      </c>
    </row>
    <row r="401" spans="1:8" x14ac:dyDescent="0.25">
      <c r="A401" s="22">
        <v>227</v>
      </c>
      <c r="B401" s="86" t="s">
        <v>378</v>
      </c>
      <c r="C401" s="86" t="s">
        <v>379</v>
      </c>
      <c r="D401" s="86" t="s">
        <v>140</v>
      </c>
      <c r="E401" s="86" t="s">
        <v>35</v>
      </c>
      <c r="F401" s="86" t="s">
        <v>35</v>
      </c>
      <c r="G401" s="87">
        <v>110</v>
      </c>
      <c r="H401" s="87">
        <v>64</v>
      </c>
    </row>
    <row r="402" spans="1:8" x14ac:dyDescent="0.25">
      <c r="A402" s="22">
        <v>229</v>
      </c>
      <c r="B402" s="84" t="s">
        <v>380</v>
      </c>
      <c r="C402" s="84" t="s">
        <v>381</v>
      </c>
      <c r="D402" s="84" t="s">
        <v>382</v>
      </c>
      <c r="E402" s="84" t="s">
        <v>35</v>
      </c>
      <c r="F402" s="84" t="s">
        <v>35</v>
      </c>
      <c r="G402" s="85">
        <v>111</v>
      </c>
      <c r="H402" s="85">
        <v>64</v>
      </c>
    </row>
    <row r="403" spans="1:8" x14ac:dyDescent="0.25">
      <c r="A403" s="22">
        <v>482</v>
      </c>
      <c r="B403" s="86" t="s">
        <v>380</v>
      </c>
      <c r="C403" s="86" t="s">
        <v>383</v>
      </c>
      <c r="D403" s="86" t="s">
        <v>384</v>
      </c>
      <c r="E403" s="86" t="s">
        <v>38</v>
      </c>
      <c r="F403" s="86" t="s">
        <v>39</v>
      </c>
      <c r="G403" s="87">
        <v>132</v>
      </c>
      <c r="H403" s="87">
        <v>69</v>
      </c>
    </row>
    <row r="404" spans="1:8" x14ac:dyDescent="0.25">
      <c r="A404" s="22">
        <v>231</v>
      </c>
      <c r="B404" s="86" t="s">
        <v>380</v>
      </c>
      <c r="C404" s="86" t="s">
        <v>383</v>
      </c>
      <c r="D404" s="86" t="s">
        <v>384</v>
      </c>
      <c r="E404" s="86" t="s">
        <v>40</v>
      </c>
      <c r="F404" s="86" t="s">
        <v>88</v>
      </c>
      <c r="G404" s="87">
        <v>116</v>
      </c>
      <c r="H404" s="87">
        <v>69</v>
      </c>
    </row>
    <row r="405" spans="1:8" x14ac:dyDescent="0.25">
      <c r="A405" s="22">
        <v>232</v>
      </c>
      <c r="B405" s="86" t="s">
        <v>380</v>
      </c>
      <c r="C405" s="86" t="s">
        <v>383</v>
      </c>
      <c r="D405" s="86" t="s">
        <v>384</v>
      </c>
      <c r="E405" s="86" t="s">
        <v>89</v>
      </c>
      <c r="F405" s="86" t="s">
        <v>65</v>
      </c>
      <c r="G405" s="87">
        <v>155</v>
      </c>
      <c r="H405" s="87">
        <v>69</v>
      </c>
    </row>
    <row r="406" spans="1:8" x14ac:dyDescent="0.25">
      <c r="A406" s="22">
        <v>233</v>
      </c>
      <c r="B406" s="86" t="s">
        <v>380</v>
      </c>
      <c r="C406" s="86" t="s">
        <v>383</v>
      </c>
      <c r="D406" s="86" t="s">
        <v>384</v>
      </c>
      <c r="E406" s="86" t="s">
        <v>66</v>
      </c>
      <c r="F406" s="86" t="s">
        <v>45</v>
      </c>
      <c r="G406" s="87">
        <v>132</v>
      </c>
      <c r="H406" s="87">
        <v>69</v>
      </c>
    </row>
    <row r="407" spans="1:8" x14ac:dyDescent="0.25">
      <c r="A407" s="22">
        <v>233</v>
      </c>
      <c r="B407" s="84" t="s">
        <v>380</v>
      </c>
      <c r="C407" s="84" t="s">
        <v>368</v>
      </c>
      <c r="D407" s="84" t="s">
        <v>385</v>
      </c>
      <c r="E407" s="84" t="s">
        <v>38</v>
      </c>
      <c r="F407" s="84" t="s">
        <v>88</v>
      </c>
      <c r="G407" s="85">
        <v>110</v>
      </c>
      <c r="H407" s="85">
        <v>59</v>
      </c>
    </row>
    <row r="408" spans="1:8" x14ac:dyDescent="0.25">
      <c r="A408" s="22">
        <v>233</v>
      </c>
      <c r="B408" s="84" t="s">
        <v>380</v>
      </c>
      <c r="C408" s="84" t="s">
        <v>368</v>
      </c>
      <c r="D408" s="84" t="s">
        <v>385</v>
      </c>
      <c r="E408" s="84" t="s">
        <v>89</v>
      </c>
      <c r="F408" s="84" t="s">
        <v>65</v>
      </c>
      <c r="G408" s="85">
        <v>137</v>
      </c>
      <c r="H408" s="85">
        <v>59</v>
      </c>
    </row>
    <row r="409" spans="1:8" x14ac:dyDescent="0.25">
      <c r="A409" s="22">
        <v>233</v>
      </c>
      <c r="B409" s="84" t="s">
        <v>380</v>
      </c>
      <c r="C409" s="84" t="s">
        <v>368</v>
      </c>
      <c r="D409" s="84" t="s">
        <v>385</v>
      </c>
      <c r="E409" s="84" t="s">
        <v>66</v>
      </c>
      <c r="F409" s="84" t="s">
        <v>45</v>
      </c>
      <c r="G409" s="85">
        <v>110</v>
      </c>
      <c r="H409" s="85">
        <v>59</v>
      </c>
    </row>
    <row r="410" spans="1:8" x14ac:dyDescent="0.25">
      <c r="A410" s="22">
        <v>234</v>
      </c>
      <c r="B410" s="86" t="s">
        <v>380</v>
      </c>
      <c r="C410" s="86" t="s">
        <v>386</v>
      </c>
      <c r="D410" s="86" t="s">
        <v>387</v>
      </c>
      <c r="E410" s="86" t="s">
        <v>38</v>
      </c>
      <c r="F410" s="86" t="s">
        <v>55</v>
      </c>
      <c r="G410" s="87">
        <v>149</v>
      </c>
      <c r="H410" s="87">
        <v>64</v>
      </c>
    </row>
    <row r="411" spans="1:8" x14ac:dyDescent="0.25">
      <c r="A411" s="22">
        <v>234</v>
      </c>
      <c r="B411" s="86" t="s">
        <v>380</v>
      </c>
      <c r="C411" s="86" t="s">
        <v>386</v>
      </c>
      <c r="D411" s="86" t="s">
        <v>387</v>
      </c>
      <c r="E411" s="86" t="s">
        <v>56</v>
      </c>
      <c r="F411" s="86" t="s">
        <v>41</v>
      </c>
      <c r="G411" s="87">
        <v>122</v>
      </c>
      <c r="H411" s="87">
        <v>64</v>
      </c>
    </row>
    <row r="412" spans="1:8" x14ac:dyDescent="0.25">
      <c r="A412" s="22">
        <v>234</v>
      </c>
      <c r="B412" s="86" t="s">
        <v>380</v>
      </c>
      <c r="C412" s="86" t="s">
        <v>386</v>
      </c>
      <c r="D412" s="86" t="s">
        <v>387</v>
      </c>
      <c r="E412" s="86" t="s">
        <v>42</v>
      </c>
      <c r="F412" s="86" t="s">
        <v>45</v>
      </c>
      <c r="G412" s="87">
        <v>149</v>
      </c>
      <c r="H412" s="87">
        <v>64</v>
      </c>
    </row>
    <row r="413" spans="1:8" x14ac:dyDescent="0.25">
      <c r="A413" s="22">
        <v>235</v>
      </c>
      <c r="B413" s="84" t="s">
        <v>380</v>
      </c>
      <c r="C413" s="84" t="s">
        <v>388</v>
      </c>
      <c r="D413" s="84" t="s">
        <v>713</v>
      </c>
      <c r="E413" s="84" t="s">
        <v>35</v>
      </c>
      <c r="F413" s="84" t="s">
        <v>35</v>
      </c>
      <c r="G413" s="85">
        <v>141</v>
      </c>
      <c r="H413" s="85">
        <v>59</v>
      </c>
    </row>
    <row r="414" spans="1:8" ht="51" customHeight="1" x14ac:dyDescent="0.25">
      <c r="A414" s="22">
        <v>235</v>
      </c>
      <c r="B414" s="86" t="s">
        <v>380</v>
      </c>
      <c r="C414" s="86" t="s">
        <v>389</v>
      </c>
      <c r="D414" s="86" t="s">
        <v>390</v>
      </c>
      <c r="E414" s="86" t="s">
        <v>38</v>
      </c>
      <c r="F414" s="86" t="s">
        <v>39</v>
      </c>
      <c r="G414" s="87">
        <v>124</v>
      </c>
      <c r="H414" s="87">
        <v>64</v>
      </c>
    </row>
    <row r="415" spans="1:8" ht="25.5" customHeight="1" x14ac:dyDescent="0.25">
      <c r="A415" s="22">
        <v>235</v>
      </c>
      <c r="B415" s="86" t="s">
        <v>380</v>
      </c>
      <c r="C415" s="86" t="s">
        <v>389</v>
      </c>
      <c r="D415" s="86" t="s">
        <v>390</v>
      </c>
      <c r="E415" s="86" t="s">
        <v>40</v>
      </c>
      <c r="F415" s="86" t="s">
        <v>57</v>
      </c>
      <c r="G415" s="87">
        <v>111</v>
      </c>
      <c r="H415" s="87">
        <v>64</v>
      </c>
    </row>
    <row r="416" spans="1:8" ht="25.5" customHeight="1" x14ac:dyDescent="0.25">
      <c r="A416" s="22">
        <v>236</v>
      </c>
      <c r="B416" s="86" t="s">
        <v>380</v>
      </c>
      <c r="C416" s="86" t="s">
        <v>389</v>
      </c>
      <c r="D416" s="86" t="s">
        <v>390</v>
      </c>
      <c r="E416" s="86" t="s">
        <v>58</v>
      </c>
      <c r="F416" s="86" t="s">
        <v>45</v>
      </c>
      <c r="G416" s="87">
        <v>124</v>
      </c>
      <c r="H416" s="87">
        <v>64</v>
      </c>
    </row>
    <row r="417" spans="1:8" ht="25.5" customHeight="1" x14ac:dyDescent="0.25">
      <c r="A417" s="22">
        <v>237</v>
      </c>
      <c r="B417" s="84" t="s">
        <v>380</v>
      </c>
      <c r="C417" s="84" t="s">
        <v>391</v>
      </c>
      <c r="D417" s="84" t="s">
        <v>392</v>
      </c>
      <c r="E417" s="84" t="s">
        <v>38</v>
      </c>
      <c r="F417" s="84" t="s">
        <v>55</v>
      </c>
      <c r="G417" s="85">
        <v>145</v>
      </c>
      <c r="H417" s="85">
        <v>64</v>
      </c>
    </row>
    <row r="418" spans="1:8" ht="25.5" customHeight="1" x14ac:dyDescent="0.25">
      <c r="A418" s="22">
        <v>238</v>
      </c>
      <c r="B418" s="84" t="s">
        <v>380</v>
      </c>
      <c r="C418" s="84" t="s">
        <v>391</v>
      </c>
      <c r="D418" s="84" t="s">
        <v>392</v>
      </c>
      <c r="E418" s="84" t="s">
        <v>56</v>
      </c>
      <c r="F418" s="84" t="s">
        <v>88</v>
      </c>
      <c r="G418" s="85">
        <v>115</v>
      </c>
      <c r="H418" s="85">
        <v>64</v>
      </c>
    </row>
    <row r="419" spans="1:8" ht="76.5" customHeight="1" x14ac:dyDescent="0.25">
      <c r="A419" s="22">
        <v>238</v>
      </c>
      <c r="B419" s="84" t="s">
        <v>380</v>
      </c>
      <c r="C419" s="84" t="s">
        <v>391</v>
      </c>
      <c r="D419" s="84" t="s">
        <v>392</v>
      </c>
      <c r="E419" s="84" t="s">
        <v>89</v>
      </c>
      <c r="F419" s="84" t="s">
        <v>65</v>
      </c>
      <c r="G419" s="85">
        <v>163</v>
      </c>
      <c r="H419" s="85">
        <v>64</v>
      </c>
    </row>
    <row r="420" spans="1:8" ht="76.5" customHeight="1" x14ac:dyDescent="0.25">
      <c r="A420" s="22">
        <v>238</v>
      </c>
      <c r="B420" s="84" t="s">
        <v>380</v>
      </c>
      <c r="C420" s="84" t="s">
        <v>391</v>
      </c>
      <c r="D420" s="84" t="s">
        <v>392</v>
      </c>
      <c r="E420" s="84" t="s">
        <v>66</v>
      </c>
      <c r="F420" s="84" t="s">
        <v>45</v>
      </c>
      <c r="G420" s="85">
        <v>145</v>
      </c>
      <c r="H420" s="85">
        <v>64</v>
      </c>
    </row>
    <row r="421" spans="1:8" ht="76.5" customHeight="1" x14ac:dyDescent="0.25">
      <c r="A421" s="22">
        <v>239</v>
      </c>
      <c r="B421" s="86" t="s">
        <v>393</v>
      </c>
      <c r="C421" s="86" t="s">
        <v>394</v>
      </c>
      <c r="D421" s="86" t="s">
        <v>395</v>
      </c>
      <c r="E421" s="86" t="s">
        <v>35</v>
      </c>
      <c r="F421" s="86" t="s">
        <v>35</v>
      </c>
      <c r="G421" s="87">
        <v>99</v>
      </c>
      <c r="H421" s="87">
        <v>69</v>
      </c>
    </row>
    <row r="422" spans="1:8" ht="51" customHeight="1" x14ac:dyDescent="0.25">
      <c r="A422" s="22">
        <v>239</v>
      </c>
      <c r="B422" s="84" t="s">
        <v>393</v>
      </c>
      <c r="C422" s="84" t="s">
        <v>396</v>
      </c>
      <c r="D422" s="84" t="s">
        <v>397</v>
      </c>
      <c r="E422" s="84" t="s">
        <v>35</v>
      </c>
      <c r="F422" s="84" t="s">
        <v>35</v>
      </c>
      <c r="G422" s="85">
        <v>120</v>
      </c>
      <c r="H422" s="85">
        <v>69</v>
      </c>
    </row>
    <row r="423" spans="1:8" ht="38.25" customHeight="1" x14ac:dyDescent="0.25">
      <c r="A423" s="22">
        <v>239</v>
      </c>
      <c r="B423" s="86" t="s">
        <v>393</v>
      </c>
      <c r="C423" s="86" t="s">
        <v>398</v>
      </c>
      <c r="D423" s="86" t="s">
        <v>399</v>
      </c>
      <c r="E423" s="86" t="s">
        <v>35</v>
      </c>
      <c r="F423" s="86" t="s">
        <v>35</v>
      </c>
      <c r="G423" s="87">
        <v>116</v>
      </c>
      <c r="H423" s="87">
        <v>69</v>
      </c>
    </row>
    <row r="424" spans="1:8" ht="38.25" customHeight="1" x14ac:dyDescent="0.25">
      <c r="A424" s="22">
        <v>241</v>
      </c>
      <c r="B424" s="84" t="s">
        <v>393</v>
      </c>
      <c r="C424" s="84" t="s">
        <v>400</v>
      </c>
      <c r="D424" s="84" t="s">
        <v>401</v>
      </c>
      <c r="E424" s="84" t="s">
        <v>35</v>
      </c>
      <c r="F424" s="84" t="s">
        <v>35</v>
      </c>
      <c r="G424" s="85">
        <v>126</v>
      </c>
      <c r="H424" s="85">
        <v>69</v>
      </c>
    </row>
    <row r="425" spans="1:8" ht="25.5" customHeight="1" x14ac:dyDescent="0.25">
      <c r="A425" s="22">
        <v>242</v>
      </c>
      <c r="B425" s="86" t="s">
        <v>393</v>
      </c>
      <c r="C425" s="86" t="s">
        <v>402</v>
      </c>
      <c r="D425" s="86" t="s">
        <v>403</v>
      </c>
      <c r="E425" s="86" t="s">
        <v>35</v>
      </c>
      <c r="F425" s="86" t="s">
        <v>35</v>
      </c>
      <c r="G425" s="87">
        <v>147</v>
      </c>
      <c r="H425" s="87">
        <v>69</v>
      </c>
    </row>
    <row r="426" spans="1:8" x14ac:dyDescent="0.25">
      <c r="A426" s="22">
        <v>243</v>
      </c>
      <c r="B426" s="84" t="s">
        <v>393</v>
      </c>
      <c r="C426" s="84" t="s">
        <v>404</v>
      </c>
      <c r="D426" s="84" t="s">
        <v>405</v>
      </c>
      <c r="E426" s="84" t="s">
        <v>35</v>
      </c>
      <c r="F426" s="84" t="s">
        <v>35</v>
      </c>
      <c r="G426" s="85">
        <v>161</v>
      </c>
      <c r="H426" s="85">
        <v>69</v>
      </c>
    </row>
    <row r="427" spans="1:8" ht="25.5" customHeight="1" x14ac:dyDescent="0.25">
      <c r="A427" s="22">
        <v>244</v>
      </c>
      <c r="B427" s="86" t="s">
        <v>393</v>
      </c>
      <c r="C427" s="86" t="s">
        <v>406</v>
      </c>
      <c r="D427" s="86" t="s">
        <v>407</v>
      </c>
      <c r="E427" s="86" t="s">
        <v>35</v>
      </c>
      <c r="F427" s="86" t="s">
        <v>35</v>
      </c>
      <c r="G427" s="87">
        <v>137</v>
      </c>
      <c r="H427" s="87">
        <v>69</v>
      </c>
    </row>
    <row r="428" spans="1:8" x14ac:dyDescent="0.25">
      <c r="A428" s="22">
        <v>246</v>
      </c>
      <c r="B428" s="84" t="s">
        <v>393</v>
      </c>
      <c r="C428" s="84" t="s">
        <v>408</v>
      </c>
      <c r="D428" s="84" t="s">
        <v>408</v>
      </c>
      <c r="E428" s="84" t="s">
        <v>35</v>
      </c>
      <c r="F428" s="84" t="s">
        <v>35</v>
      </c>
      <c r="G428" s="85">
        <v>153</v>
      </c>
      <c r="H428" s="85">
        <v>64</v>
      </c>
    </row>
    <row r="429" spans="1:8" x14ac:dyDescent="0.25">
      <c r="A429" s="22">
        <v>247</v>
      </c>
      <c r="B429" s="86" t="s">
        <v>393</v>
      </c>
      <c r="C429" s="86" t="s">
        <v>409</v>
      </c>
      <c r="D429" s="86" t="s">
        <v>410</v>
      </c>
      <c r="E429" s="86" t="s">
        <v>35</v>
      </c>
      <c r="F429" s="86" t="s">
        <v>35</v>
      </c>
      <c r="G429" s="87">
        <v>126</v>
      </c>
      <c r="H429" s="87">
        <v>69</v>
      </c>
    </row>
    <row r="430" spans="1:8" ht="76.5" customHeight="1" x14ac:dyDescent="0.25">
      <c r="A430" s="22">
        <v>249</v>
      </c>
      <c r="B430" s="84" t="s">
        <v>393</v>
      </c>
      <c r="C430" s="84" t="s">
        <v>411</v>
      </c>
      <c r="D430" s="84" t="s">
        <v>412</v>
      </c>
      <c r="E430" s="84" t="s">
        <v>38</v>
      </c>
      <c r="F430" s="84" t="s">
        <v>88</v>
      </c>
      <c r="G430" s="85">
        <v>120</v>
      </c>
      <c r="H430" s="85">
        <v>69</v>
      </c>
    </row>
    <row r="431" spans="1:8" ht="25.5" customHeight="1" x14ac:dyDescent="0.25">
      <c r="A431" s="22">
        <v>248</v>
      </c>
      <c r="B431" s="84" t="s">
        <v>393</v>
      </c>
      <c r="C431" s="84" t="s">
        <v>411</v>
      </c>
      <c r="D431" s="84" t="s">
        <v>412</v>
      </c>
      <c r="E431" s="84" t="s">
        <v>89</v>
      </c>
      <c r="F431" s="84" t="s">
        <v>65</v>
      </c>
      <c r="G431" s="85">
        <v>165</v>
      </c>
      <c r="H431" s="85">
        <v>69</v>
      </c>
    </row>
    <row r="432" spans="1:8" x14ac:dyDescent="0.25">
      <c r="A432" s="22">
        <v>250</v>
      </c>
      <c r="B432" s="84" t="s">
        <v>393</v>
      </c>
      <c r="C432" s="84" t="s">
        <v>411</v>
      </c>
      <c r="D432" s="84" t="s">
        <v>412</v>
      </c>
      <c r="E432" s="84" t="s">
        <v>66</v>
      </c>
      <c r="F432" s="84" t="s">
        <v>45</v>
      </c>
      <c r="G432" s="85">
        <v>120</v>
      </c>
      <c r="H432" s="85">
        <v>69</v>
      </c>
    </row>
    <row r="433" spans="1:8" ht="25.5" customHeight="1" x14ac:dyDescent="0.25">
      <c r="A433" s="22">
        <v>251</v>
      </c>
      <c r="B433" s="86" t="s">
        <v>413</v>
      </c>
      <c r="C433" s="86" t="s">
        <v>777</v>
      </c>
      <c r="D433" s="86" t="s">
        <v>778</v>
      </c>
      <c r="E433" s="86" t="s">
        <v>35</v>
      </c>
      <c r="F433" s="86" t="s">
        <v>35</v>
      </c>
      <c r="G433" s="87">
        <v>111</v>
      </c>
      <c r="H433" s="87">
        <v>69</v>
      </c>
    </row>
    <row r="434" spans="1:8" x14ac:dyDescent="0.25">
      <c r="A434" s="22">
        <v>479</v>
      </c>
      <c r="B434" s="84" t="s">
        <v>413</v>
      </c>
      <c r="C434" s="84" t="s">
        <v>414</v>
      </c>
      <c r="D434" s="84" t="s">
        <v>415</v>
      </c>
      <c r="E434" s="84" t="s">
        <v>35</v>
      </c>
      <c r="F434" s="84" t="s">
        <v>35</v>
      </c>
      <c r="G434" s="85">
        <v>212</v>
      </c>
      <c r="H434" s="85">
        <v>64</v>
      </c>
    </row>
    <row r="435" spans="1:8" x14ac:dyDescent="0.25">
      <c r="A435" s="22">
        <v>472</v>
      </c>
      <c r="B435" s="86" t="s">
        <v>413</v>
      </c>
      <c r="C435" s="86" t="s">
        <v>416</v>
      </c>
      <c r="D435" s="86" t="s">
        <v>416</v>
      </c>
      <c r="E435" s="86" t="s">
        <v>38</v>
      </c>
      <c r="F435" s="86" t="s">
        <v>47</v>
      </c>
      <c r="G435" s="87">
        <v>133</v>
      </c>
      <c r="H435" s="87">
        <v>69</v>
      </c>
    </row>
    <row r="436" spans="1:8" x14ac:dyDescent="0.25">
      <c r="A436" s="22">
        <v>254</v>
      </c>
      <c r="B436" s="86" t="s">
        <v>413</v>
      </c>
      <c r="C436" s="86" t="s">
        <v>416</v>
      </c>
      <c r="D436" s="86" t="s">
        <v>416</v>
      </c>
      <c r="E436" s="86" t="s">
        <v>48</v>
      </c>
      <c r="F436" s="86" t="s">
        <v>39</v>
      </c>
      <c r="G436" s="87">
        <v>104</v>
      </c>
      <c r="H436" s="87">
        <v>69</v>
      </c>
    </row>
    <row r="437" spans="1:8" x14ac:dyDescent="0.25">
      <c r="A437" s="22">
        <v>254</v>
      </c>
      <c r="B437" s="86" t="s">
        <v>413</v>
      </c>
      <c r="C437" s="86" t="s">
        <v>416</v>
      </c>
      <c r="D437" s="86" t="s">
        <v>416</v>
      </c>
      <c r="E437" s="86" t="s">
        <v>40</v>
      </c>
      <c r="F437" s="86" t="s">
        <v>45</v>
      </c>
      <c r="G437" s="87">
        <v>133</v>
      </c>
      <c r="H437" s="87">
        <v>69</v>
      </c>
    </row>
    <row r="438" spans="1:8" ht="51" customHeight="1" x14ac:dyDescent="0.25">
      <c r="A438" s="22">
        <v>254</v>
      </c>
      <c r="B438" s="84" t="s">
        <v>413</v>
      </c>
      <c r="C438" s="84" t="s">
        <v>417</v>
      </c>
      <c r="D438" s="84" t="s">
        <v>417</v>
      </c>
      <c r="E438" s="84" t="s">
        <v>35</v>
      </c>
      <c r="F438" s="84" t="s">
        <v>35</v>
      </c>
      <c r="G438" s="85">
        <v>103</v>
      </c>
      <c r="H438" s="85">
        <v>64</v>
      </c>
    </row>
    <row r="439" spans="1:8" ht="51" customHeight="1" x14ac:dyDescent="0.25">
      <c r="A439" s="22">
        <v>423</v>
      </c>
      <c r="B439" s="86" t="s">
        <v>418</v>
      </c>
      <c r="C439" s="86" t="s">
        <v>419</v>
      </c>
      <c r="D439" s="86" t="s">
        <v>420</v>
      </c>
      <c r="E439" s="86" t="s">
        <v>38</v>
      </c>
      <c r="F439" s="86" t="s">
        <v>88</v>
      </c>
      <c r="G439" s="87">
        <v>102</v>
      </c>
      <c r="H439" s="87">
        <v>69</v>
      </c>
    </row>
    <row r="440" spans="1:8" ht="51" customHeight="1" x14ac:dyDescent="0.25">
      <c r="A440" s="22">
        <v>255</v>
      </c>
      <c r="B440" s="86" t="s">
        <v>418</v>
      </c>
      <c r="C440" s="86" t="s">
        <v>419</v>
      </c>
      <c r="D440" s="86" t="s">
        <v>420</v>
      </c>
      <c r="E440" s="86" t="s">
        <v>89</v>
      </c>
      <c r="F440" s="86" t="s">
        <v>65</v>
      </c>
      <c r="G440" s="87">
        <v>126</v>
      </c>
      <c r="H440" s="87">
        <v>69</v>
      </c>
    </row>
    <row r="441" spans="1:8" ht="25.5" customHeight="1" x14ac:dyDescent="0.25">
      <c r="A441" s="22">
        <v>255</v>
      </c>
      <c r="B441" s="86" t="s">
        <v>418</v>
      </c>
      <c r="C441" s="86" t="s">
        <v>419</v>
      </c>
      <c r="D441" s="86" t="s">
        <v>420</v>
      </c>
      <c r="E441" s="86" t="s">
        <v>66</v>
      </c>
      <c r="F441" s="86" t="s">
        <v>45</v>
      </c>
      <c r="G441" s="87">
        <v>102</v>
      </c>
      <c r="H441" s="87">
        <v>69</v>
      </c>
    </row>
    <row r="442" spans="1:8" ht="25.5" customHeight="1" x14ac:dyDescent="0.25">
      <c r="A442" s="22">
        <v>255</v>
      </c>
      <c r="B442" s="84" t="s">
        <v>418</v>
      </c>
      <c r="C442" s="84" t="s">
        <v>421</v>
      </c>
      <c r="D442" s="84" t="s">
        <v>422</v>
      </c>
      <c r="E442" s="84" t="s">
        <v>35</v>
      </c>
      <c r="F442" s="84" t="s">
        <v>35</v>
      </c>
      <c r="G442" s="85">
        <v>120</v>
      </c>
      <c r="H442" s="85">
        <v>69</v>
      </c>
    </row>
    <row r="443" spans="1:8" ht="25.5" customHeight="1" x14ac:dyDescent="0.25">
      <c r="A443" s="22">
        <v>256</v>
      </c>
      <c r="B443" s="86" t="s">
        <v>423</v>
      </c>
      <c r="C443" s="86" t="s">
        <v>424</v>
      </c>
      <c r="D443" s="86" t="s">
        <v>424</v>
      </c>
      <c r="E443" s="86" t="s">
        <v>35</v>
      </c>
      <c r="F443" s="86" t="s">
        <v>35</v>
      </c>
      <c r="G443" s="87">
        <v>114</v>
      </c>
      <c r="H443" s="87">
        <v>69</v>
      </c>
    </row>
    <row r="444" spans="1:8" x14ac:dyDescent="0.25">
      <c r="A444" s="22">
        <v>256</v>
      </c>
      <c r="B444" s="84" t="s">
        <v>423</v>
      </c>
      <c r="C444" s="84" t="s">
        <v>714</v>
      </c>
      <c r="D444" s="84" t="s">
        <v>715</v>
      </c>
      <c r="E444" s="84" t="s">
        <v>35</v>
      </c>
      <c r="F444" s="84" t="s">
        <v>35</v>
      </c>
      <c r="G444" s="85">
        <v>101</v>
      </c>
      <c r="H444" s="85">
        <v>64</v>
      </c>
    </row>
    <row r="445" spans="1:8" ht="38.25" customHeight="1" x14ac:dyDescent="0.25">
      <c r="A445" s="22">
        <v>256</v>
      </c>
      <c r="B445" s="86" t="s">
        <v>423</v>
      </c>
      <c r="C445" s="86" t="s">
        <v>425</v>
      </c>
      <c r="D445" s="86" t="s">
        <v>426</v>
      </c>
      <c r="E445" s="86" t="s">
        <v>35</v>
      </c>
      <c r="F445" s="86" t="s">
        <v>35</v>
      </c>
      <c r="G445" s="87">
        <v>106</v>
      </c>
      <c r="H445" s="87">
        <v>69</v>
      </c>
    </row>
    <row r="446" spans="1:8" x14ac:dyDescent="0.25">
      <c r="A446" s="22">
        <v>258</v>
      </c>
      <c r="B446" s="84" t="s">
        <v>423</v>
      </c>
      <c r="C446" s="84" t="s">
        <v>427</v>
      </c>
      <c r="D446" s="84" t="s">
        <v>428</v>
      </c>
      <c r="E446" s="84" t="s">
        <v>35</v>
      </c>
      <c r="F446" s="84" t="s">
        <v>35</v>
      </c>
      <c r="G446" s="85">
        <v>150</v>
      </c>
      <c r="H446" s="85">
        <v>74</v>
      </c>
    </row>
    <row r="447" spans="1:8" ht="76.5" customHeight="1" x14ac:dyDescent="0.25">
      <c r="A447" s="22">
        <v>269</v>
      </c>
      <c r="B447" s="86" t="s">
        <v>423</v>
      </c>
      <c r="C447" s="86" t="s">
        <v>429</v>
      </c>
      <c r="D447" s="86" t="s">
        <v>430</v>
      </c>
      <c r="E447" s="86" t="s">
        <v>38</v>
      </c>
      <c r="F447" s="86" t="s">
        <v>88</v>
      </c>
      <c r="G447" s="87">
        <v>102</v>
      </c>
      <c r="H447" s="87">
        <v>69</v>
      </c>
    </row>
    <row r="448" spans="1:8" ht="25.5" customHeight="1" x14ac:dyDescent="0.25">
      <c r="A448" s="22">
        <v>260</v>
      </c>
      <c r="B448" s="86" t="s">
        <v>423</v>
      </c>
      <c r="C448" s="86" t="s">
        <v>429</v>
      </c>
      <c r="D448" s="86" t="s">
        <v>430</v>
      </c>
      <c r="E448" s="86" t="s">
        <v>89</v>
      </c>
      <c r="F448" s="86" t="s">
        <v>65</v>
      </c>
      <c r="G448" s="87">
        <v>168</v>
      </c>
      <c r="H448" s="87">
        <v>69</v>
      </c>
    </row>
    <row r="449" spans="1:8" x14ac:dyDescent="0.25">
      <c r="A449" s="22">
        <v>261</v>
      </c>
      <c r="B449" s="86" t="s">
        <v>423</v>
      </c>
      <c r="C449" s="86" t="s">
        <v>429</v>
      </c>
      <c r="D449" s="86" t="s">
        <v>430</v>
      </c>
      <c r="E449" s="86" t="s">
        <v>66</v>
      </c>
      <c r="F449" s="86" t="s">
        <v>45</v>
      </c>
      <c r="G449" s="87">
        <v>102</v>
      </c>
      <c r="H449" s="87">
        <v>69</v>
      </c>
    </row>
    <row r="450" spans="1:8" ht="25.5" customHeight="1" x14ac:dyDescent="0.25">
      <c r="A450" s="22">
        <v>262</v>
      </c>
      <c r="B450" s="84" t="s">
        <v>423</v>
      </c>
      <c r="C450" s="84" t="s">
        <v>716</v>
      </c>
      <c r="D450" s="84" t="s">
        <v>717</v>
      </c>
      <c r="E450" s="84" t="s">
        <v>38</v>
      </c>
      <c r="F450" s="84" t="s">
        <v>113</v>
      </c>
      <c r="G450" s="85">
        <v>134</v>
      </c>
      <c r="H450" s="85">
        <v>74</v>
      </c>
    </row>
    <row r="451" spans="1:8" ht="51" customHeight="1" x14ac:dyDescent="0.25">
      <c r="A451" s="22">
        <v>262</v>
      </c>
      <c r="B451" s="84" t="s">
        <v>423</v>
      </c>
      <c r="C451" s="84" t="s">
        <v>716</v>
      </c>
      <c r="D451" s="84" t="s">
        <v>717</v>
      </c>
      <c r="E451" s="84" t="s">
        <v>114</v>
      </c>
      <c r="F451" s="84" t="s">
        <v>179</v>
      </c>
      <c r="G451" s="85">
        <v>104</v>
      </c>
      <c r="H451" s="85">
        <v>74</v>
      </c>
    </row>
    <row r="452" spans="1:8" x14ac:dyDescent="0.25">
      <c r="A452" s="22">
        <v>262</v>
      </c>
      <c r="B452" s="84" t="s">
        <v>423</v>
      </c>
      <c r="C452" s="84" t="s">
        <v>716</v>
      </c>
      <c r="D452" s="84" t="s">
        <v>717</v>
      </c>
      <c r="E452" s="84" t="s">
        <v>180</v>
      </c>
      <c r="F452" s="84" t="s">
        <v>45</v>
      </c>
      <c r="G452" s="85">
        <v>134</v>
      </c>
      <c r="H452" s="85">
        <v>74</v>
      </c>
    </row>
    <row r="453" spans="1:8" ht="25.5" customHeight="1" x14ac:dyDescent="0.25">
      <c r="A453" s="22">
        <v>277</v>
      </c>
      <c r="B453" s="86" t="s">
        <v>423</v>
      </c>
      <c r="C453" s="86" t="s">
        <v>431</v>
      </c>
      <c r="D453" s="86" t="s">
        <v>432</v>
      </c>
      <c r="E453" s="86" t="s">
        <v>35</v>
      </c>
      <c r="F453" s="86" t="s">
        <v>35</v>
      </c>
      <c r="G453" s="87">
        <v>113</v>
      </c>
      <c r="H453" s="87">
        <v>69</v>
      </c>
    </row>
    <row r="454" spans="1:8" ht="25.5" customHeight="1" x14ac:dyDescent="0.25">
      <c r="A454" s="22">
        <v>264</v>
      </c>
      <c r="B454" s="84" t="s">
        <v>423</v>
      </c>
      <c r="C454" s="84" t="s">
        <v>433</v>
      </c>
      <c r="D454" s="84" t="s">
        <v>273</v>
      </c>
      <c r="E454" s="84" t="s">
        <v>38</v>
      </c>
      <c r="F454" s="84" t="s">
        <v>39</v>
      </c>
      <c r="G454" s="85">
        <v>125</v>
      </c>
      <c r="H454" s="85">
        <v>79</v>
      </c>
    </row>
    <row r="455" spans="1:8" ht="25.5" customHeight="1" x14ac:dyDescent="0.25">
      <c r="A455" s="22">
        <v>265</v>
      </c>
      <c r="B455" s="84" t="s">
        <v>423</v>
      </c>
      <c r="C455" s="84" t="s">
        <v>433</v>
      </c>
      <c r="D455" s="84" t="s">
        <v>273</v>
      </c>
      <c r="E455" s="84" t="s">
        <v>40</v>
      </c>
      <c r="F455" s="84" t="s">
        <v>88</v>
      </c>
      <c r="G455" s="85">
        <v>112</v>
      </c>
      <c r="H455" s="85">
        <v>79</v>
      </c>
    </row>
    <row r="456" spans="1:8" ht="25.5" customHeight="1" x14ac:dyDescent="0.25">
      <c r="A456" s="22">
        <v>265</v>
      </c>
      <c r="B456" s="84" t="s">
        <v>423</v>
      </c>
      <c r="C456" s="84" t="s">
        <v>433</v>
      </c>
      <c r="D456" s="84" t="s">
        <v>273</v>
      </c>
      <c r="E456" s="84" t="s">
        <v>89</v>
      </c>
      <c r="F456" s="84" t="s">
        <v>65</v>
      </c>
      <c r="G456" s="85">
        <v>182</v>
      </c>
      <c r="H456" s="85">
        <v>79</v>
      </c>
    </row>
    <row r="457" spans="1:8" ht="25.5" customHeight="1" x14ac:dyDescent="0.25">
      <c r="A457" s="22">
        <v>265</v>
      </c>
      <c r="B457" s="84" t="s">
        <v>423</v>
      </c>
      <c r="C457" s="84" t="s">
        <v>433</v>
      </c>
      <c r="D457" s="84" t="s">
        <v>273</v>
      </c>
      <c r="E457" s="84" t="s">
        <v>66</v>
      </c>
      <c r="F457" s="84" t="s">
        <v>45</v>
      </c>
      <c r="G457" s="85">
        <v>125</v>
      </c>
      <c r="H457" s="85">
        <v>79</v>
      </c>
    </row>
    <row r="458" spans="1:8" ht="25.5" customHeight="1" x14ac:dyDescent="0.25">
      <c r="A458" s="22">
        <v>265</v>
      </c>
      <c r="B458" s="86" t="s">
        <v>423</v>
      </c>
      <c r="C458" s="86" t="s">
        <v>434</v>
      </c>
      <c r="D458" s="86" t="s">
        <v>435</v>
      </c>
      <c r="E458" s="86" t="s">
        <v>38</v>
      </c>
      <c r="F458" s="86" t="s">
        <v>47</v>
      </c>
      <c r="G458" s="87">
        <v>286</v>
      </c>
      <c r="H458" s="87">
        <v>79</v>
      </c>
    </row>
    <row r="459" spans="1:8" ht="25.5" customHeight="1" x14ac:dyDescent="0.25">
      <c r="A459" s="22">
        <v>265</v>
      </c>
      <c r="B459" s="86" t="s">
        <v>423</v>
      </c>
      <c r="C459" s="86" t="s">
        <v>434</v>
      </c>
      <c r="D459" s="86" t="s">
        <v>435</v>
      </c>
      <c r="E459" s="86" t="s">
        <v>48</v>
      </c>
      <c r="F459" s="86" t="s">
        <v>39</v>
      </c>
      <c r="G459" s="87">
        <v>159</v>
      </c>
      <c r="H459" s="87">
        <v>79</v>
      </c>
    </row>
    <row r="460" spans="1:8" x14ac:dyDescent="0.25">
      <c r="A460" s="22">
        <v>266</v>
      </c>
      <c r="B460" s="86" t="s">
        <v>423</v>
      </c>
      <c r="C460" s="86" t="s">
        <v>434</v>
      </c>
      <c r="D460" s="86" t="s">
        <v>435</v>
      </c>
      <c r="E460" s="86" t="s">
        <v>40</v>
      </c>
      <c r="F460" s="86" t="s">
        <v>88</v>
      </c>
      <c r="G460" s="87">
        <v>258</v>
      </c>
      <c r="H460" s="87">
        <v>79</v>
      </c>
    </row>
    <row r="461" spans="1:8" x14ac:dyDescent="0.25">
      <c r="A461" s="22">
        <v>266</v>
      </c>
      <c r="B461" s="86" t="s">
        <v>423</v>
      </c>
      <c r="C461" s="86" t="s">
        <v>434</v>
      </c>
      <c r="D461" s="86" t="s">
        <v>435</v>
      </c>
      <c r="E461" s="86" t="s">
        <v>89</v>
      </c>
      <c r="F461" s="86" t="s">
        <v>65</v>
      </c>
      <c r="G461" s="87">
        <v>220</v>
      </c>
      <c r="H461" s="87">
        <v>79</v>
      </c>
    </row>
    <row r="462" spans="1:8" x14ac:dyDescent="0.25">
      <c r="A462" s="22">
        <v>266</v>
      </c>
      <c r="B462" s="86" t="s">
        <v>423</v>
      </c>
      <c r="C462" s="86" t="s">
        <v>434</v>
      </c>
      <c r="D462" s="86" t="s">
        <v>435</v>
      </c>
      <c r="E462" s="86" t="s">
        <v>66</v>
      </c>
      <c r="F462" s="86" t="s">
        <v>45</v>
      </c>
      <c r="G462" s="87">
        <v>286</v>
      </c>
      <c r="H462" s="87">
        <v>79</v>
      </c>
    </row>
    <row r="463" spans="1:8" x14ac:dyDescent="0.25">
      <c r="A463" s="22">
        <v>266</v>
      </c>
      <c r="B463" s="84" t="s">
        <v>423</v>
      </c>
      <c r="C463" s="84" t="s">
        <v>436</v>
      </c>
      <c r="D463" s="84" t="s">
        <v>437</v>
      </c>
      <c r="E463" s="84" t="s">
        <v>38</v>
      </c>
      <c r="F463" s="84" t="s">
        <v>41</v>
      </c>
      <c r="G463" s="85">
        <v>96</v>
      </c>
      <c r="H463" s="85">
        <v>69</v>
      </c>
    </row>
    <row r="464" spans="1:8" x14ac:dyDescent="0.25">
      <c r="A464" s="22">
        <v>266</v>
      </c>
      <c r="B464" s="84" t="s">
        <v>423</v>
      </c>
      <c r="C464" s="84" t="s">
        <v>436</v>
      </c>
      <c r="D464" s="84" t="s">
        <v>437</v>
      </c>
      <c r="E464" s="84" t="s">
        <v>42</v>
      </c>
      <c r="F464" s="84" t="s">
        <v>65</v>
      </c>
      <c r="G464" s="85">
        <v>115</v>
      </c>
      <c r="H464" s="85">
        <v>69</v>
      </c>
    </row>
    <row r="465" spans="1:8" ht="25.5" customHeight="1" x14ac:dyDescent="0.25">
      <c r="A465" s="22">
        <v>267</v>
      </c>
      <c r="B465" s="84" t="s">
        <v>423</v>
      </c>
      <c r="C465" s="84" t="s">
        <v>436</v>
      </c>
      <c r="D465" s="84" t="s">
        <v>437</v>
      </c>
      <c r="E465" s="84" t="s">
        <v>66</v>
      </c>
      <c r="F465" s="84" t="s">
        <v>45</v>
      </c>
      <c r="G465" s="85">
        <v>96</v>
      </c>
      <c r="H465" s="85">
        <v>69</v>
      </c>
    </row>
    <row r="466" spans="1:8" ht="25.5" customHeight="1" x14ac:dyDescent="0.25">
      <c r="A466" s="22">
        <v>267</v>
      </c>
      <c r="B466" s="86" t="s">
        <v>423</v>
      </c>
      <c r="C466" s="86" t="s">
        <v>438</v>
      </c>
      <c r="D466" s="86" t="s">
        <v>439</v>
      </c>
      <c r="E466" s="86" t="s">
        <v>35</v>
      </c>
      <c r="F466" s="86" t="s">
        <v>35</v>
      </c>
      <c r="G466" s="87">
        <v>117</v>
      </c>
      <c r="H466" s="87">
        <v>69</v>
      </c>
    </row>
    <row r="467" spans="1:8" ht="25.5" customHeight="1" x14ac:dyDescent="0.25">
      <c r="A467" s="22">
        <v>267</v>
      </c>
      <c r="B467" s="84" t="s">
        <v>423</v>
      </c>
      <c r="C467" s="84" t="s">
        <v>440</v>
      </c>
      <c r="D467" s="84" t="s">
        <v>441</v>
      </c>
      <c r="E467" s="84" t="s">
        <v>35</v>
      </c>
      <c r="F467" s="84" t="s">
        <v>35</v>
      </c>
      <c r="G467" s="85">
        <v>106</v>
      </c>
      <c r="H467" s="85">
        <v>69</v>
      </c>
    </row>
    <row r="468" spans="1:8" ht="63.75" customHeight="1" x14ac:dyDescent="0.25">
      <c r="A468" s="22">
        <v>268</v>
      </c>
      <c r="B468" s="86" t="s">
        <v>423</v>
      </c>
      <c r="C468" s="86" t="s">
        <v>442</v>
      </c>
      <c r="D468" s="86" t="s">
        <v>443</v>
      </c>
      <c r="E468" s="86" t="s">
        <v>35</v>
      </c>
      <c r="F468" s="86" t="s">
        <v>35</v>
      </c>
      <c r="G468" s="87">
        <v>145</v>
      </c>
      <c r="H468" s="87">
        <v>69</v>
      </c>
    </row>
    <row r="469" spans="1:8" ht="25.5" customHeight="1" x14ac:dyDescent="0.25">
      <c r="A469" s="22">
        <v>270</v>
      </c>
      <c r="B469" s="84" t="s">
        <v>423</v>
      </c>
      <c r="C469" s="84" t="s">
        <v>346</v>
      </c>
      <c r="D469" s="84" t="s">
        <v>193</v>
      </c>
      <c r="E469" s="84" t="s">
        <v>35</v>
      </c>
      <c r="F469" s="84" t="s">
        <v>35</v>
      </c>
      <c r="G469" s="85">
        <v>114</v>
      </c>
      <c r="H469" s="85">
        <v>69</v>
      </c>
    </row>
    <row r="470" spans="1:8" ht="51" customHeight="1" x14ac:dyDescent="0.25">
      <c r="A470" s="22">
        <v>271</v>
      </c>
      <c r="B470" s="86" t="s">
        <v>423</v>
      </c>
      <c r="C470" s="86" t="s">
        <v>444</v>
      </c>
      <c r="D470" s="86" t="s">
        <v>445</v>
      </c>
      <c r="E470" s="86" t="s">
        <v>38</v>
      </c>
      <c r="F470" s="86" t="s">
        <v>88</v>
      </c>
      <c r="G470" s="87">
        <v>116</v>
      </c>
      <c r="H470" s="87">
        <v>64</v>
      </c>
    </row>
    <row r="471" spans="1:8" ht="51" customHeight="1" x14ac:dyDescent="0.25">
      <c r="A471" s="22">
        <v>272</v>
      </c>
      <c r="B471" s="86" t="s">
        <v>423</v>
      </c>
      <c r="C471" s="86" t="s">
        <v>444</v>
      </c>
      <c r="D471" s="86" t="s">
        <v>445</v>
      </c>
      <c r="E471" s="86" t="s">
        <v>89</v>
      </c>
      <c r="F471" s="86" t="s">
        <v>65</v>
      </c>
      <c r="G471" s="87">
        <v>180</v>
      </c>
      <c r="H471" s="87">
        <v>64</v>
      </c>
    </row>
    <row r="472" spans="1:8" ht="51" customHeight="1" x14ac:dyDescent="0.25">
      <c r="A472" s="22">
        <v>273</v>
      </c>
      <c r="B472" s="86" t="s">
        <v>423</v>
      </c>
      <c r="C472" s="86" t="s">
        <v>444</v>
      </c>
      <c r="D472" s="86" t="s">
        <v>445</v>
      </c>
      <c r="E472" s="86" t="s">
        <v>66</v>
      </c>
      <c r="F472" s="86" t="s">
        <v>45</v>
      </c>
      <c r="G472" s="87">
        <v>116</v>
      </c>
      <c r="H472" s="87">
        <v>64</v>
      </c>
    </row>
    <row r="473" spans="1:8" ht="25.5" customHeight="1" x14ac:dyDescent="0.25">
      <c r="A473" s="22">
        <v>273</v>
      </c>
      <c r="B473" s="84" t="s">
        <v>423</v>
      </c>
      <c r="C473" s="84" t="s">
        <v>446</v>
      </c>
      <c r="D473" s="84" t="s">
        <v>447</v>
      </c>
      <c r="E473" s="84" t="s">
        <v>35</v>
      </c>
      <c r="F473" s="84" t="s">
        <v>35</v>
      </c>
      <c r="G473" s="85">
        <v>101</v>
      </c>
      <c r="H473" s="85">
        <v>64</v>
      </c>
    </row>
    <row r="474" spans="1:8" ht="63.75" customHeight="1" x14ac:dyDescent="0.25">
      <c r="A474" s="22">
        <v>273</v>
      </c>
      <c r="B474" s="86" t="s">
        <v>423</v>
      </c>
      <c r="C474" s="86" t="s">
        <v>448</v>
      </c>
      <c r="D474" s="86" t="s">
        <v>449</v>
      </c>
      <c r="E474" s="86" t="s">
        <v>35</v>
      </c>
      <c r="F474" s="86" t="s">
        <v>35</v>
      </c>
      <c r="G474" s="87">
        <v>142</v>
      </c>
      <c r="H474" s="87">
        <v>74</v>
      </c>
    </row>
    <row r="475" spans="1:8" x14ac:dyDescent="0.25">
      <c r="A475" s="22">
        <v>274</v>
      </c>
      <c r="B475" s="84" t="s">
        <v>423</v>
      </c>
      <c r="C475" s="84" t="s">
        <v>450</v>
      </c>
      <c r="D475" s="84" t="s">
        <v>451</v>
      </c>
      <c r="E475" s="84" t="s">
        <v>35</v>
      </c>
      <c r="F475" s="84" t="s">
        <v>35</v>
      </c>
      <c r="G475" s="85">
        <v>108</v>
      </c>
      <c r="H475" s="85">
        <v>64</v>
      </c>
    </row>
    <row r="476" spans="1:8" x14ac:dyDescent="0.25">
      <c r="A476" s="22">
        <v>275</v>
      </c>
      <c r="B476" s="86" t="s">
        <v>423</v>
      </c>
      <c r="C476" s="86" t="s">
        <v>452</v>
      </c>
      <c r="D476" s="86" t="s">
        <v>199</v>
      </c>
      <c r="E476" s="86" t="s">
        <v>35</v>
      </c>
      <c r="F476" s="86" t="s">
        <v>35</v>
      </c>
      <c r="G476" s="87">
        <v>110</v>
      </c>
      <c r="H476" s="87">
        <v>64</v>
      </c>
    </row>
    <row r="477" spans="1:8" x14ac:dyDescent="0.25">
      <c r="A477" s="22">
        <v>276</v>
      </c>
      <c r="B477" s="84" t="s">
        <v>453</v>
      </c>
      <c r="C477" s="84" t="s">
        <v>454</v>
      </c>
      <c r="D477" s="84" t="s">
        <v>149</v>
      </c>
      <c r="E477" s="84" t="s">
        <v>35</v>
      </c>
      <c r="F477" s="84" t="s">
        <v>35</v>
      </c>
      <c r="G477" s="85">
        <v>99</v>
      </c>
      <c r="H477" s="85">
        <v>64</v>
      </c>
    </row>
    <row r="478" spans="1:8" x14ac:dyDescent="0.25">
      <c r="A478" s="22">
        <v>278</v>
      </c>
      <c r="B478" s="86" t="s">
        <v>453</v>
      </c>
      <c r="C478" s="86" t="s">
        <v>455</v>
      </c>
      <c r="D478" s="86" t="s">
        <v>456</v>
      </c>
      <c r="E478" s="86" t="s">
        <v>38</v>
      </c>
      <c r="F478" s="86" t="s">
        <v>88</v>
      </c>
      <c r="G478" s="87">
        <v>96</v>
      </c>
      <c r="H478" s="87">
        <v>64</v>
      </c>
    </row>
    <row r="479" spans="1:8" x14ac:dyDescent="0.25">
      <c r="A479" s="22">
        <v>279</v>
      </c>
      <c r="B479" s="86" t="s">
        <v>453</v>
      </c>
      <c r="C479" s="86" t="s">
        <v>455</v>
      </c>
      <c r="D479" s="86" t="s">
        <v>456</v>
      </c>
      <c r="E479" s="86" t="s">
        <v>89</v>
      </c>
      <c r="F479" s="86" t="s">
        <v>65</v>
      </c>
      <c r="G479" s="87">
        <v>108</v>
      </c>
      <c r="H479" s="87">
        <v>64</v>
      </c>
    </row>
    <row r="480" spans="1:8" x14ac:dyDescent="0.25">
      <c r="A480" s="22">
        <v>281</v>
      </c>
      <c r="B480" s="86" t="s">
        <v>453</v>
      </c>
      <c r="C480" s="86" t="s">
        <v>455</v>
      </c>
      <c r="D480" s="86" t="s">
        <v>456</v>
      </c>
      <c r="E480" s="86" t="s">
        <v>66</v>
      </c>
      <c r="F480" s="86" t="s">
        <v>45</v>
      </c>
      <c r="G480" s="87">
        <v>96</v>
      </c>
      <c r="H480" s="87">
        <v>64</v>
      </c>
    </row>
    <row r="481" spans="1:8" ht="25.5" customHeight="1" x14ac:dyDescent="0.25">
      <c r="A481" s="22">
        <v>282</v>
      </c>
      <c r="B481" s="84" t="s">
        <v>453</v>
      </c>
      <c r="C481" s="84" t="s">
        <v>457</v>
      </c>
      <c r="D481" s="84" t="s">
        <v>458</v>
      </c>
      <c r="E481" s="84" t="s">
        <v>35</v>
      </c>
      <c r="F481" s="84" t="s">
        <v>35</v>
      </c>
      <c r="G481" s="85">
        <v>151</v>
      </c>
      <c r="H481" s="85">
        <v>74</v>
      </c>
    </row>
    <row r="482" spans="1:8" ht="25.5" customHeight="1" x14ac:dyDescent="0.25">
      <c r="A482" s="22">
        <v>283</v>
      </c>
      <c r="B482" s="86" t="s">
        <v>453</v>
      </c>
      <c r="C482" s="86" t="s">
        <v>459</v>
      </c>
      <c r="D482" s="86" t="s">
        <v>460</v>
      </c>
      <c r="E482" s="86" t="s">
        <v>35</v>
      </c>
      <c r="F482" s="86" t="s">
        <v>35</v>
      </c>
      <c r="G482" s="87">
        <v>137</v>
      </c>
      <c r="H482" s="87">
        <v>69</v>
      </c>
    </row>
    <row r="483" spans="1:8" x14ac:dyDescent="0.25">
      <c r="A483" s="22">
        <v>284</v>
      </c>
      <c r="B483" s="84" t="s">
        <v>453</v>
      </c>
      <c r="C483" s="84" t="s">
        <v>461</v>
      </c>
      <c r="D483" s="84" t="s">
        <v>462</v>
      </c>
      <c r="E483" s="84" t="s">
        <v>35</v>
      </c>
      <c r="F483" s="84" t="s">
        <v>35</v>
      </c>
      <c r="G483" s="85">
        <v>122</v>
      </c>
      <c r="H483" s="85">
        <v>64</v>
      </c>
    </row>
    <row r="484" spans="1:8" ht="25.5" customHeight="1" x14ac:dyDescent="0.25">
      <c r="A484" s="22">
        <v>285</v>
      </c>
      <c r="B484" s="86" t="s">
        <v>453</v>
      </c>
      <c r="C484" s="86" t="s">
        <v>463</v>
      </c>
      <c r="D484" s="86" t="s">
        <v>718</v>
      </c>
      <c r="E484" s="86" t="s">
        <v>35</v>
      </c>
      <c r="F484" s="86" t="s">
        <v>35</v>
      </c>
      <c r="G484" s="87">
        <v>109</v>
      </c>
      <c r="H484" s="87">
        <v>64</v>
      </c>
    </row>
    <row r="485" spans="1:8" x14ac:dyDescent="0.25">
      <c r="A485" s="22">
        <v>287</v>
      </c>
      <c r="B485" s="84" t="s">
        <v>453</v>
      </c>
      <c r="C485" s="84" t="s">
        <v>464</v>
      </c>
      <c r="D485" s="84" t="s">
        <v>465</v>
      </c>
      <c r="E485" s="84" t="s">
        <v>35</v>
      </c>
      <c r="F485" s="84" t="s">
        <v>35</v>
      </c>
      <c r="G485" s="85">
        <v>117</v>
      </c>
      <c r="H485" s="85">
        <v>59</v>
      </c>
    </row>
    <row r="486" spans="1:8" ht="38.25" customHeight="1" x14ac:dyDescent="0.25">
      <c r="A486" s="22">
        <v>291</v>
      </c>
      <c r="B486" s="86" t="s">
        <v>453</v>
      </c>
      <c r="C486" s="86" t="s">
        <v>466</v>
      </c>
      <c r="D486" s="86" t="s">
        <v>248</v>
      </c>
      <c r="E486" s="86" t="s">
        <v>35</v>
      </c>
      <c r="F486" s="86" t="s">
        <v>35</v>
      </c>
      <c r="G486" s="87">
        <v>105</v>
      </c>
      <c r="H486" s="87">
        <v>59</v>
      </c>
    </row>
    <row r="487" spans="1:8" ht="38.25" customHeight="1" x14ac:dyDescent="0.25">
      <c r="A487" s="22">
        <v>289</v>
      </c>
      <c r="B487" s="84" t="s">
        <v>453</v>
      </c>
      <c r="C487" s="84" t="s">
        <v>719</v>
      </c>
      <c r="D487" s="84" t="s">
        <v>426</v>
      </c>
      <c r="E487" s="84" t="s">
        <v>38</v>
      </c>
      <c r="F487" s="84" t="s">
        <v>39</v>
      </c>
      <c r="G487" s="85">
        <v>101</v>
      </c>
      <c r="H487" s="85">
        <v>64</v>
      </c>
    </row>
    <row r="488" spans="1:8" ht="38.25" customHeight="1" x14ac:dyDescent="0.25">
      <c r="A488" s="22">
        <v>280</v>
      </c>
      <c r="B488" s="84" t="s">
        <v>453</v>
      </c>
      <c r="C488" s="84" t="s">
        <v>719</v>
      </c>
      <c r="D488" s="84" t="s">
        <v>426</v>
      </c>
      <c r="E488" s="84" t="s">
        <v>40</v>
      </c>
      <c r="F488" s="84" t="s">
        <v>65</v>
      </c>
      <c r="G488" s="85">
        <v>119</v>
      </c>
      <c r="H488" s="85">
        <v>64</v>
      </c>
    </row>
    <row r="489" spans="1:8" ht="25.5" customHeight="1" x14ac:dyDescent="0.25">
      <c r="A489" s="22">
        <v>280</v>
      </c>
      <c r="B489" s="84" t="s">
        <v>453</v>
      </c>
      <c r="C489" s="84" t="s">
        <v>719</v>
      </c>
      <c r="D489" s="84" t="s">
        <v>426</v>
      </c>
      <c r="E489" s="84" t="s">
        <v>66</v>
      </c>
      <c r="F489" s="84" t="s">
        <v>45</v>
      </c>
      <c r="G489" s="85">
        <v>101</v>
      </c>
      <c r="H489" s="85">
        <v>64</v>
      </c>
    </row>
    <row r="490" spans="1:8" x14ac:dyDescent="0.25">
      <c r="A490" s="22">
        <v>280</v>
      </c>
      <c r="B490" s="86" t="s">
        <v>453</v>
      </c>
      <c r="C490" s="86" t="s">
        <v>772</v>
      </c>
      <c r="D490" s="86" t="s">
        <v>322</v>
      </c>
      <c r="E490" s="86" t="s">
        <v>35</v>
      </c>
      <c r="F490" s="86" t="s">
        <v>35</v>
      </c>
      <c r="G490" s="87">
        <v>101</v>
      </c>
      <c r="H490" s="87">
        <v>59</v>
      </c>
    </row>
    <row r="491" spans="1:8" x14ac:dyDescent="0.25">
      <c r="A491" s="22">
        <v>295</v>
      </c>
      <c r="B491" s="84" t="s">
        <v>467</v>
      </c>
      <c r="C491" s="84" t="s">
        <v>468</v>
      </c>
      <c r="D491" s="84" t="s">
        <v>469</v>
      </c>
      <c r="E491" s="84" t="s">
        <v>35</v>
      </c>
      <c r="F491" s="84" t="s">
        <v>35</v>
      </c>
      <c r="G491" s="85">
        <v>104</v>
      </c>
      <c r="H491" s="85">
        <v>64</v>
      </c>
    </row>
    <row r="492" spans="1:8" x14ac:dyDescent="0.25">
      <c r="A492" s="22">
        <v>298</v>
      </c>
      <c r="B492" s="86" t="s">
        <v>470</v>
      </c>
      <c r="C492" s="86" t="s">
        <v>471</v>
      </c>
      <c r="D492" s="86" t="s">
        <v>472</v>
      </c>
      <c r="E492" s="86" t="s">
        <v>35</v>
      </c>
      <c r="F492" s="86" t="s">
        <v>35</v>
      </c>
      <c r="G492" s="87">
        <v>136</v>
      </c>
      <c r="H492" s="87">
        <v>64</v>
      </c>
    </row>
    <row r="493" spans="1:8" x14ac:dyDescent="0.25">
      <c r="A493" s="22">
        <v>299</v>
      </c>
      <c r="B493" s="84" t="s">
        <v>470</v>
      </c>
      <c r="C493" s="84" t="s">
        <v>473</v>
      </c>
      <c r="D493" s="84" t="s">
        <v>474</v>
      </c>
      <c r="E493" s="84" t="s">
        <v>38</v>
      </c>
      <c r="F493" s="84" t="s">
        <v>41</v>
      </c>
      <c r="G493" s="85">
        <v>115</v>
      </c>
      <c r="H493" s="85">
        <v>64</v>
      </c>
    </row>
    <row r="494" spans="1:8" ht="25.5" customHeight="1" x14ac:dyDescent="0.25">
      <c r="A494" s="22">
        <v>299</v>
      </c>
      <c r="B494" s="84" t="s">
        <v>470</v>
      </c>
      <c r="C494" s="84" t="s">
        <v>473</v>
      </c>
      <c r="D494" s="84" t="s">
        <v>474</v>
      </c>
      <c r="E494" s="84" t="s">
        <v>42</v>
      </c>
      <c r="F494" s="84" t="s">
        <v>65</v>
      </c>
      <c r="G494" s="85">
        <v>161</v>
      </c>
      <c r="H494" s="85">
        <v>64</v>
      </c>
    </row>
    <row r="495" spans="1:8" ht="25.5" customHeight="1" x14ac:dyDescent="0.25">
      <c r="A495" s="22">
        <v>299</v>
      </c>
      <c r="B495" s="84" t="s">
        <v>470</v>
      </c>
      <c r="C495" s="84" t="s">
        <v>473</v>
      </c>
      <c r="D495" s="84" t="s">
        <v>474</v>
      </c>
      <c r="E495" s="84" t="s">
        <v>66</v>
      </c>
      <c r="F495" s="84" t="s">
        <v>45</v>
      </c>
      <c r="G495" s="85">
        <v>115</v>
      </c>
      <c r="H495" s="85">
        <v>64</v>
      </c>
    </row>
    <row r="496" spans="1:8" ht="25.5" customHeight="1" x14ac:dyDescent="0.25">
      <c r="A496" s="22">
        <v>300</v>
      </c>
      <c r="B496" s="86" t="s">
        <v>470</v>
      </c>
      <c r="C496" s="86" t="s">
        <v>475</v>
      </c>
      <c r="D496" s="86" t="s">
        <v>475</v>
      </c>
      <c r="E496" s="86" t="s">
        <v>38</v>
      </c>
      <c r="F496" s="86" t="s">
        <v>41</v>
      </c>
      <c r="G496" s="87">
        <v>115</v>
      </c>
      <c r="H496" s="87">
        <v>64</v>
      </c>
    </row>
    <row r="497" spans="1:8" ht="25.5" customHeight="1" x14ac:dyDescent="0.25">
      <c r="A497" s="22">
        <v>302</v>
      </c>
      <c r="B497" s="86" t="s">
        <v>470</v>
      </c>
      <c r="C497" s="86" t="s">
        <v>475</v>
      </c>
      <c r="D497" s="86" t="s">
        <v>475</v>
      </c>
      <c r="E497" s="86" t="s">
        <v>42</v>
      </c>
      <c r="F497" s="86" t="s">
        <v>65</v>
      </c>
      <c r="G497" s="87">
        <v>138</v>
      </c>
      <c r="H497" s="87">
        <v>64</v>
      </c>
    </row>
    <row r="498" spans="1:8" ht="25.5" customHeight="1" x14ac:dyDescent="0.25">
      <c r="A498" s="22">
        <v>304</v>
      </c>
      <c r="B498" s="86" t="s">
        <v>470</v>
      </c>
      <c r="C498" s="86" t="s">
        <v>475</v>
      </c>
      <c r="D498" s="86" t="s">
        <v>475</v>
      </c>
      <c r="E498" s="86" t="s">
        <v>66</v>
      </c>
      <c r="F498" s="86" t="s">
        <v>45</v>
      </c>
      <c r="G498" s="87">
        <v>115</v>
      </c>
      <c r="H498" s="87">
        <v>64</v>
      </c>
    </row>
    <row r="499" spans="1:8" x14ac:dyDescent="0.25">
      <c r="A499" s="22">
        <v>304</v>
      </c>
      <c r="B499" s="84" t="s">
        <v>470</v>
      </c>
      <c r="C499" s="84" t="s">
        <v>476</v>
      </c>
      <c r="D499" s="84" t="s">
        <v>477</v>
      </c>
      <c r="E499" s="84" t="s">
        <v>35</v>
      </c>
      <c r="F499" s="84" t="s">
        <v>35</v>
      </c>
      <c r="G499" s="85">
        <v>108</v>
      </c>
      <c r="H499" s="85">
        <v>64</v>
      </c>
    </row>
    <row r="500" spans="1:8" x14ac:dyDescent="0.25">
      <c r="A500" s="22">
        <v>304</v>
      </c>
      <c r="B500" s="86" t="s">
        <v>470</v>
      </c>
      <c r="C500" s="86" t="s">
        <v>478</v>
      </c>
      <c r="D500" s="86" t="s">
        <v>479</v>
      </c>
      <c r="E500" s="86" t="s">
        <v>38</v>
      </c>
      <c r="F500" s="86" t="s">
        <v>88</v>
      </c>
      <c r="G500" s="87">
        <v>114</v>
      </c>
      <c r="H500" s="87">
        <v>69</v>
      </c>
    </row>
    <row r="501" spans="1:8" x14ac:dyDescent="0.25">
      <c r="A501" s="22">
        <v>305</v>
      </c>
      <c r="B501" s="86" t="s">
        <v>470</v>
      </c>
      <c r="C501" s="86" t="s">
        <v>478</v>
      </c>
      <c r="D501" s="86" t="s">
        <v>479</v>
      </c>
      <c r="E501" s="86" t="s">
        <v>89</v>
      </c>
      <c r="F501" s="86" t="s">
        <v>65</v>
      </c>
      <c r="G501" s="87">
        <v>162</v>
      </c>
      <c r="H501" s="87">
        <v>69</v>
      </c>
    </row>
    <row r="502" spans="1:8" x14ac:dyDescent="0.25">
      <c r="A502" s="22">
        <v>305</v>
      </c>
      <c r="B502" s="86" t="s">
        <v>470</v>
      </c>
      <c r="C502" s="86" t="s">
        <v>478</v>
      </c>
      <c r="D502" s="86" t="s">
        <v>479</v>
      </c>
      <c r="E502" s="86" t="s">
        <v>66</v>
      </c>
      <c r="F502" s="86" t="s">
        <v>45</v>
      </c>
      <c r="G502" s="87">
        <v>114</v>
      </c>
      <c r="H502" s="87">
        <v>69</v>
      </c>
    </row>
    <row r="503" spans="1:8" x14ac:dyDescent="0.25">
      <c r="A503" s="22">
        <v>305</v>
      </c>
      <c r="B503" s="84" t="s">
        <v>470</v>
      </c>
      <c r="C503" s="84" t="s">
        <v>315</v>
      </c>
      <c r="D503" s="84" t="s">
        <v>480</v>
      </c>
      <c r="E503" s="84" t="s">
        <v>38</v>
      </c>
      <c r="F503" s="84" t="s">
        <v>55</v>
      </c>
      <c r="G503" s="85">
        <v>182</v>
      </c>
      <c r="H503" s="85">
        <v>74</v>
      </c>
    </row>
    <row r="504" spans="1:8" x14ac:dyDescent="0.25">
      <c r="A504" s="22">
        <v>306</v>
      </c>
      <c r="B504" s="84" t="s">
        <v>470</v>
      </c>
      <c r="C504" s="84" t="s">
        <v>315</v>
      </c>
      <c r="D504" s="84" t="s">
        <v>480</v>
      </c>
      <c r="E504" s="84" t="s">
        <v>56</v>
      </c>
      <c r="F504" s="84" t="s">
        <v>41</v>
      </c>
      <c r="G504" s="85">
        <v>152</v>
      </c>
      <c r="H504" s="85">
        <v>74</v>
      </c>
    </row>
    <row r="505" spans="1:8" ht="51" customHeight="1" x14ac:dyDescent="0.25">
      <c r="A505" s="22">
        <v>306</v>
      </c>
      <c r="B505" s="84" t="s">
        <v>470</v>
      </c>
      <c r="C505" s="84" t="s">
        <v>315</v>
      </c>
      <c r="D505" s="84" t="s">
        <v>480</v>
      </c>
      <c r="E505" s="84" t="s">
        <v>42</v>
      </c>
      <c r="F505" s="84" t="s">
        <v>45</v>
      </c>
      <c r="G505" s="85">
        <v>182</v>
      </c>
      <c r="H505" s="85">
        <v>74</v>
      </c>
    </row>
    <row r="506" spans="1:8" x14ac:dyDescent="0.25">
      <c r="A506" s="22">
        <v>306</v>
      </c>
      <c r="B506" s="86" t="s">
        <v>470</v>
      </c>
      <c r="C506" s="86" t="s">
        <v>481</v>
      </c>
      <c r="D506" s="86" t="s">
        <v>482</v>
      </c>
      <c r="E506" s="86" t="s">
        <v>38</v>
      </c>
      <c r="F506" s="86" t="s">
        <v>88</v>
      </c>
      <c r="G506" s="87">
        <v>110</v>
      </c>
      <c r="H506" s="87">
        <v>69</v>
      </c>
    </row>
    <row r="507" spans="1:8" ht="51" customHeight="1" x14ac:dyDescent="0.25">
      <c r="A507" s="22">
        <v>307</v>
      </c>
      <c r="B507" s="86" t="s">
        <v>470</v>
      </c>
      <c r="C507" s="86" t="s">
        <v>481</v>
      </c>
      <c r="D507" s="86" t="s">
        <v>482</v>
      </c>
      <c r="E507" s="86" t="s">
        <v>89</v>
      </c>
      <c r="F507" s="86" t="s">
        <v>65</v>
      </c>
      <c r="G507" s="87">
        <v>182</v>
      </c>
      <c r="H507" s="87">
        <v>69</v>
      </c>
    </row>
    <row r="508" spans="1:8" x14ac:dyDescent="0.25">
      <c r="A508" s="22">
        <v>313</v>
      </c>
      <c r="B508" s="86" t="s">
        <v>470</v>
      </c>
      <c r="C508" s="86" t="s">
        <v>481</v>
      </c>
      <c r="D508" s="86" t="s">
        <v>482</v>
      </c>
      <c r="E508" s="86" t="s">
        <v>66</v>
      </c>
      <c r="F508" s="86" t="s">
        <v>45</v>
      </c>
      <c r="G508" s="87">
        <v>110</v>
      </c>
      <c r="H508" s="87">
        <v>69</v>
      </c>
    </row>
    <row r="509" spans="1:8" ht="25.5" customHeight="1" x14ac:dyDescent="0.25">
      <c r="A509" s="22">
        <v>309</v>
      </c>
      <c r="B509" s="84" t="s">
        <v>483</v>
      </c>
      <c r="C509" s="84" t="s">
        <v>484</v>
      </c>
      <c r="D509" s="84" t="s">
        <v>485</v>
      </c>
      <c r="E509" s="84" t="s">
        <v>35</v>
      </c>
      <c r="F509" s="84" t="s">
        <v>35</v>
      </c>
      <c r="G509" s="85">
        <v>109</v>
      </c>
      <c r="H509" s="85">
        <v>64</v>
      </c>
    </row>
    <row r="510" spans="1:8" ht="25.5" customHeight="1" x14ac:dyDescent="0.25">
      <c r="A510" s="22">
        <v>310</v>
      </c>
      <c r="B510" s="86" t="s">
        <v>483</v>
      </c>
      <c r="C510" s="86" t="s">
        <v>486</v>
      </c>
      <c r="D510" s="86" t="s">
        <v>486</v>
      </c>
      <c r="E510" s="86" t="s">
        <v>38</v>
      </c>
      <c r="F510" s="86" t="s">
        <v>41</v>
      </c>
      <c r="G510" s="87">
        <v>102</v>
      </c>
      <c r="H510" s="87">
        <v>64</v>
      </c>
    </row>
    <row r="511" spans="1:8" ht="25.5" customHeight="1" x14ac:dyDescent="0.25">
      <c r="A511" s="22">
        <v>311</v>
      </c>
      <c r="B511" s="86" t="s">
        <v>483</v>
      </c>
      <c r="C511" s="86" t="s">
        <v>486</v>
      </c>
      <c r="D511" s="86" t="s">
        <v>486</v>
      </c>
      <c r="E511" s="86" t="s">
        <v>42</v>
      </c>
      <c r="F511" s="86" t="s">
        <v>43</v>
      </c>
      <c r="G511" s="87">
        <v>116</v>
      </c>
      <c r="H511" s="87">
        <v>64</v>
      </c>
    </row>
    <row r="512" spans="1:8" ht="25.5" customHeight="1" x14ac:dyDescent="0.25">
      <c r="A512" s="22">
        <v>311</v>
      </c>
      <c r="B512" s="86" t="s">
        <v>483</v>
      </c>
      <c r="C512" s="86" t="s">
        <v>486</v>
      </c>
      <c r="D512" s="86" t="s">
        <v>486</v>
      </c>
      <c r="E512" s="86" t="s">
        <v>44</v>
      </c>
      <c r="F512" s="86" t="s">
        <v>45</v>
      </c>
      <c r="G512" s="87">
        <v>102</v>
      </c>
      <c r="H512" s="87">
        <v>64</v>
      </c>
    </row>
    <row r="513" spans="1:8" x14ac:dyDescent="0.25">
      <c r="A513" s="22">
        <v>311</v>
      </c>
      <c r="B513" s="84" t="s">
        <v>483</v>
      </c>
      <c r="C513" s="84" t="s">
        <v>487</v>
      </c>
      <c r="D513" s="84" t="s">
        <v>488</v>
      </c>
      <c r="E513" s="84" t="s">
        <v>35</v>
      </c>
      <c r="F513" s="84" t="s">
        <v>35</v>
      </c>
      <c r="G513" s="85">
        <v>119</v>
      </c>
      <c r="H513" s="85">
        <v>64</v>
      </c>
    </row>
    <row r="514" spans="1:8" x14ac:dyDescent="0.25">
      <c r="A514" s="22">
        <v>312</v>
      </c>
      <c r="B514" s="86" t="s">
        <v>483</v>
      </c>
      <c r="C514" s="86" t="s">
        <v>426</v>
      </c>
      <c r="D514" s="86" t="s">
        <v>426</v>
      </c>
      <c r="E514" s="86" t="s">
        <v>35</v>
      </c>
      <c r="F514" s="86" t="s">
        <v>35</v>
      </c>
      <c r="G514" s="87">
        <v>98</v>
      </c>
      <c r="H514" s="87">
        <v>59</v>
      </c>
    </row>
    <row r="515" spans="1:8" x14ac:dyDescent="0.25">
      <c r="A515" s="22">
        <v>489</v>
      </c>
      <c r="B515" s="84" t="s">
        <v>483</v>
      </c>
      <c r="C515" s="84" t="s">
        <v>489</v>
      </c>
      <c r="D515" s="84" t="s">
        <v>490</v>
      </c>
      <c r="E515" s="84" t="s">
        <v>38</v>
      </c>
      <c r="F515" s="84" t="s">
        <v>55</v>
      </c>
      <c r="G515" s="85">
        <v>103</v>
      </c>
      <c r="H515" s="85">
        <v>64</v>
      </c>
    </row>
    <row r="516" spans="1:8" x14ac:dyDescent="0.25">
      <c r="A516" s="22">
        <v>489</v>
      </c>
      <c r="B516" s="84" t="s">
        <v>483</v>
      </c>
      <c r="C516" s="84" t="s">
        <v>489</v>
      </c>
      <c r="D516" s="84" t="s">
        <v>490</v>
      </c>
      <c r="E516" s="84" t="s">
        <v>56</v>
      </c>
      <c r="F516" s="84" t="s">
        <v>63</v>
      </c>
      <c r="G516" s="85">
        <v>96</v>
      </c>
      <c r="H516" s="85">
        <v>64</v>
      </c>
    </row>
    <row r="517" spans="1:8" x14ac:dyDescent="0.25">
      <c r="A517" s="22">
        <v>489</v>
      </c>
      <c r="B517" s="84" t="s">
        <v>483</v>
      </c>
      <c r="C517" s="84" t="s">
        <v>489</v>
      </c>
      <c r="D517" s="84" t="s">
        <v>490</v>
      </c>
      <c r="E517" s="84" t="s">
        <v>64</v>
      </c>
      <c r="F517" s="84" t="s">
        <v>45</v>
      </c>
      <c r="G517" s="85">
        <v>103</v>
      </c>
      <c r="H517" s="85">
        <v>64</v>
      </c>
    </row>
    <row r="518" spans="1:8" x14ac:dyDescent="0.25">
      <c r="A518" s="22">
        <v>489</v>
      </c>
      <c r="B518" s="86" t="s">
        <v>483</v>
      </c>
      <c r="C518" s="86" t="s">
        <v>491</v>
      </c>
      <c r="D518" s="86" t="s">
        <v>492</v>
      </c>
      <c r="E518" s="86" t="s">
        <v>35</v>
      </c>
      <c r="F518" s="86" t="s">
        <v>35</v>
      </c>
      <c r="G518" s="87">
        <v>117</v>
      </c>
      <c r="H518" s="87">
        <v>64</v>
      </c>
    </row>
    <row r="519" spans="1:8" x14ac:dyDescent="0.25">
      <c r="A519" s="22">
        <v>314</v>
      </c>
      <c r="B519" s="84" t="s">
        <v>483</v>
      </c>
      <c r="C519" s="84" t="s">
        <v>493</v>
      </c>
      <c r="D519" s="84" t="s">
        <v>493</v>
      </c>
      <c r="E519" s="84" t="s">
        <v>38</v>
      </c>
      <c r="F519" s="84" t="s">
        <v>55</v>
      </c>
      <c r="G519" s="85">
        <v>128</v>
      </c>
      <c r="H519" s="85">
        <v>74</v>
      </c>
    </row>
    <row r="520" spans="1:8" ht="38.25" customHeight="1" x14ac:dyDescent="0.25">
      <c r="A520" s="22">
        <v>314</v>
      </c>
      <c r="B520" s="84" t="s">
        <v>483</v>
      </c>
      <c r="C520" s="84" t="s">
        <v>493</v>
      </c>
      <c r="D520" s="84" t="s">
        <v>493</v>
      </c>
      <c r="E520" s="84" t="s">
        <v>56</v>
      </c>
      <c r="F520" s="84" t="s">
        <v>41</v>
      </c>
      <c r="G520" s="85">
        <v>113</v>
      </c>
      <c r="H520" s="85">
        <v>74</v>
      </c>
    </row>
    <row r="521" spans="1:8" ht="25.5" customHeight="1" x14ac:dyDescent="0.25">
      <c r="A521" s="22">
        <v>314</v>
      </c>
      <c r="B521" s="84" t="s">
        <v>483</v>
      </c>
      <c r="C521" s="84" t="s">
        <v>493</v>
      </c>
      <c r="D521" s="84" t="s">
        <v>493</v>
      </c>
      <c r="E521" s="84" t="s">
        <v>42</v>
      </c>
      <c r="F521" s="84" t="s">
        <v>65</v>
      </c>
      <c r="G521" s="85">
        <v>175</v>
      </c>
      <c r="H521" s="85">
        <v>74</v>
      </c>
    </row>
    <row r="522" spans="1:8" ht="25.5" customHeight="1" x14ac:dyDescent="0.25">
      <c r="A522" s="22">
        <v>315</v>
      </c>
      <c r="B522" s="84" t="s">
        <v>483</v>
      </c>
      <c r="C522" s="84" t="s">
        <v>493</v>
      </c>
      <c r="D522" s="84" t="s">
        <v>493</v>
      </c>
      <c r="E522" s="84" t="s">
        <v>66</v>
      </c>
      <c r="F522" s="84" t="s">
        <v>45</v>
      </c>
      <c r="G522" s="85">
        <v>128</v>
      </c>
      <c r="H522" s="85">
        <v>74</v>
      </c>
    </row>
    <row r="523" spans="1:8" ht="25.5" customHeight="1" x14ac:dyDescent="0.25">
      <c r="A523" s="22">
        <v>435</v>
      </c>
      <c r="B523" s="86" t="s">
        <v>483</v>
      </c>
      <c r="C523" s="86" t="s">
        <v>494</v>
      </c>
      <c r="D523" s="86" t="s">
        <v>494</v>
      </c>
      <c r="E523" s="86" t="s">
        <v>35</v>
      </c>
      <c r="F523" s="86" t="s">
        <v>35</v>
      </c>
      <c r="G523" s="87">
        <v>107</v>
      </c>
      <c r="H523" s="87">
        <v>59</v>
      </c>
    </row>
    <row r="524" spans="1:8" ht="25.5" customHeight="1" x14ac:dyDescent="0.25">
      <c r="A524" s="22">
        <v>317</v>
      </c>
      <c r="B524" s="84" t="s">
        <v>483</v>
      </c>
      <c r="C524" s="84" t="s">
        <v>495</v>
      </c>
      <c r="D524" s="84" t="s">
        <v>496</v>
      </c>
      <c r="E524" s="84" t="s">
        <v>35</v>
      </c>
      <c r="F524" s="84" t="s">
        <v>35</v>
      </c>
      <c r="G524" s="85">
        <v>129</v>
      </c>
      <c r="H524" s="85">
        <v>64</v>
      </c>
    </row>
    <row r="525" spans="1:8" ht="25.5" customHeight="1" x14ac:dyDescent="0.25">
      <c r="A525" s="22">
        <v>317</v>
      </c>
      <c r="B525" s="86" t="s">
        <v>483</v>
      </c>
      <c r="C525" s="86" t="s">
        <v>497</v>
      </c>
      <c r="D525" s="86" t="s">
        <v>497</v>
      </c>
      <c r="E525" s="86" t="s">
        <v>35</v>
      </c>
      <c r="F525" s="86" t="s">
        <v>35</v>
      </c>
      <c r="G525" s="87">
        <v>126</v>
      </c>
      <c r="H525" s="87">
        <v>69</v>
      </c>
    </row>
    <row r="526" spans="1:8" ht="25.5" customHeight="1" x14ac:dyDescent="0.25">
      <c r="A526" s="22">
        <v>317</v>
      </c>
      <c r="B526" s="84" t="s">
        <v>483</v>
      </c>
      <c r="C526" s="84" t="s">
        <v>498</v>
      </c>
      <c r="D526" s="84" t="s">
        <v>498</v>
      </c>
      <c r="E526" s="84" t="s">
        <v>38</v>
      </c>
      <c r="F526" s="84" t="s">
        <v>113</v>
      </c>
      <c r="G526" s="85">
        <v>198</v>
      </c>
      <c r="H526" s="85">
        <v>79</v>
      </c>
    </row>
    <row r="527" spans="1:8" x14ac:dyDescent="0.25">
      <c r="A527" s="22">
        <v>317</v>
      </c>
      <c r="B527" s="84" t="s">
        <v>483</v>
      </c>
      <c r="C527" s="84" t="s">
        <v>498</v>
      </c>
      <c r="D527" s="84" t="s">
        <v>498</v>
      </c>
      <c r="E527" s="84" t="s">
        <v>114</v>
      </c>
      <c r="F527" s="84" t="s">
        <v>39</v>
      </c>
      <c r="G527" s="85">
        <v>149</v>
      </c>
      <c r="H527" s="85">
        <v>79</v>
      </c>
    </row>
    <row r="528" spans="1:8" ht="25.5" customHeight="1" x14ac:dyDescent="0.25">
      <c r="A528" s="22">
        <v>318</v>
      </c>
      <c r="B528" s="84" t="s">
        <v>483</v>
      </c>
      <c r="C528" s="84" t="s">
        <v>498</v>
      </c>
      <c r="D528" s="84" t="s">
        <v>498</v>
      </c>
      <c r="E528" s="84" t="s">
        <v>40</v>
      </c>
      <c r="F528" s="84" t="s">
        <v>88</v>
      </c>
      <c r="G528" s="85">
        <v>210</v>
      </c>
      <c r="H528" s="85">
        <v>79</v>
      </c>
    </row>
    <row r="529" spans="1:8" ht="89.25" customHeight="1" x14ac:dyDescent="0.25">
      <c r="A529" s="22">
        <v>319</v>
      </c>
      <c r="B529" s="84" t="s">
        <v>483</v>
      </c>
      <c r="C529" s="84" t="s">
        <v>498</v>
      </c>
      <c r="D529" s="84" t="s">
        <v>498</v>
      </c>
      <c r="E529" s="84" t="s">
        <v>89</v>
      </c>
      <c r="F529" s="84" t="s">
        <v>65</v>
      </c>
      <c r="G529" s="85">
        <v>166</v>
      </c>
      <c r="H529" s="85">
        <v>79</v>
      </c>
    </row>
    <row r="530" spans="1:8" ht="63.75" customHeight="1" x14ac:dyDescent="0.25">
      <c r="A530" s="22">
        <v>321</v>
      </c>
      <c r="B530" s="84" t="s">
        <v>483</v>
      </c>
      <c r="C530" s="84" t="s">
        <v>498</v>
      </c>
      <c r="D530" s="84" t="s">
        <v>498</v>
      </c>
      <c r="E530" s="84" t="s">
        <v>66</v>
      </c>
      <c r="F530" s="84" t="s">
        <v>45</v>
      </c>
      <c r="G530" s="85">
        <v>198</v>
      </c>
      <c r="H530" s="85">
        <v>79</v>
      </c>
    </row>
    <row r="531" spans="1:8" ht="63.75" customHeight="1" x14ac:dyDescent="0.25">
      <c r="A531" s="22">
        <v>322</v>
      </c>
      <c r="B531" s="86" t="s">
        <v>483</v>
      </c>
      <c r="C531" s="86" t="s">
        <v>499</v>
      </c>
      <c r="D531" s="86" t="s">
        <v>500</v>
      </c>
      <c r="E531" s="86" t="s">
        <v>35</v>
      </c>
      <c r="F531" s="86" t="s">
        <v>35</v>
      </c>
      <c r="G531" s="87">
        <v>124</v>
      </c>
      <c r="H531" s="87">
        <v>64</v>
      </c>
    </row>
    <row r="532" spans="1:8" ht="63.75" customHeight="1" x14ac:dyDescent="0.25">
      <c r="A532" s="22">
        <v>323</v>
      </c>
      <c r="B532" s="84" t="s">
        <v>483</v>
      </c>
      <c r="C532" s="84" t="s">
        <v>501</v>
      </c>
      <c r="D532" s="84" t="s">
        <v>502</v>
      </c>
      <c r="E532" s="84" t="s">
        <v>35</v>
      </c>
      <c r="F532" s="84" t="s">
        <v>35</v>
      </c>
      <c r="G532" s="85">
        <v>111</v>
      </c>
      <c r="H532" s="85">
        <v>59</v>
      </c>
    </row>
    <row r="533" spans="1:8" ht="63.75" customHeight="1" x14ac:dyDescent="0.25">
      <c r="A533" s="22">
        <v>323</v>
      </c>
      <c r="B533" s="86" t="s">
        <v>483</v>
      </c>
      <c r="C533" s="86" t="s">
        <v>503</v>
      </c>
      <c r="D533" s="86" t="s">
        <v>504</v>
      </c>
      <c r="E533" s="86" t="s">
        <v>35</v>
      </c>
      <c r="F533" s="86" t="s">
        <v>35</v>
      </c>
      <c r="G533" s="87">
        <v>100</v>
      </c>
      <c r="H533" s="87">
        <v>69</v>
      </c>
    </row>
    <row r="534" spans="1:8" x14ac:dyDescent="0.25">
      <c r="A534" s="22">
        <v>323</v>
      </c>
      <c r="B534" s="84" t="s">
        <v>505</v>
      </c>
      <c r="C534" s="84" t="s">
        <v>720</v>
      </c>
      <c r="D534" s="84" t="s">
        <v>169</v>
      </c>
      <c r="E534" s="84" t="s">
        <v>35</v>
      </c>
      <c r="F534" s="84" t="s">
        <v>35</v>
      </c>
      <c r="G534" s="85">
        <v>106</v>
      </c>
      <c r="H534" s="85">
        <v>69</v>
      </c>
    </row>
    <row r="535" spans="1:8" x14ac:dyDescent="0.25">
      <c r="A535" s="22">
        <v>323</v>
      </c>
      <c r="B535" s="86" t="s">
        <v>505</v>
      </c>
      <c r="C535" s="86" t="s">
        <v>506</v>
      </c>
      <c r="D535" s="86" t="s">
        <v>507</v>
      </c>
      <c r="E535" s="86" t="s">
        <v>38</v>
      </c>
      <c r="F535" s="86" t="s">
        <v>55</v>
      </c>
      <c r="G535" s="87">
        <v>179</v>
      </c>
      <c r="H535" s="87">
        <v>64</v>
      </c>
    </row>
    <row r="536" spans="1:8" ht="25.5" customHeight="1" x14ac:dyDescent="0.25">
      <c r="A536" s="22">
        <v>325</v>
      </c>
      <c r="B536" s="86" t="s">
        <v>505</v>
      </c>
      <c r="C536" s="86" t="s">
        <v>506</v>
      </c>
      <c r="D536" s="86" t="s">
        <v>507</v>
      </c>
      <c r="E536" s="86" t="s">
        <v>56</v>
      </c>
      <c r="F536" s="86" t="s">
        <v>41</v>
      </c>
      <c r="G536" s="87">
        <v>117</v>
      </c>
      <c r="H536" s="87">
        <v>64</v>
      </c>
    </row>
    <row r="537" spans="1:8" ht="25.5" customHeight="1" x14ac:dyDescent="0.25">
      <c r="A537" s="22">
        <v>437</v>
      </c>
      <c r="B537" s="86" t="s">
        <v>505</v>
      </c>
      <c r="C537" s="86" t="s">
        <v>506</v>
      </c>
      <c r="D537" s="86" t="s">
        <v>507</v>
      </c>
      <c r="E537" s="86" t="s">
        <v>42</v>
      </c>
      <c r="F537" s="86" t="s">
        <v>65</v>
      </c>
      <c r="G537" s="87">
        <v>220</v>
      </c>
      <c r="H537" s="87">
        <v>64</v>
      </c>
    </row>
    <row r="538" spans="1:8" x14ac:dyDescent="0.25">
      <c r="A538" s="22">
        <v>326</v>
      </c>
      <c r="B538" s="86" t="s">
        <v>505</v>
      </c>
      <c r="C538" s="86" t="s">
        <v>506</v>
      </c>
      <c r="D538" s="86" t="s">
        <v>507</v>
      </c>
      <c r="E538" s="86" t="s">
        <v>66</v>
      </c>
      <c r="F538" s="86" t="s">
        <v>45</v>
      </c>
      <c r="G538" s="87">
        <v>179</v>
      </c>
      <c r="H538" s="87">
        <v>64</v>
      </c>
    </row>
    <row r="539" spans="1:8" x14ac:dyDescent="0.25">
      <c r="A539" s="22">
        <v>326</v>
      </c>
      <c r="B539" s="84" t="s">
        <v>505</v>
      </c>
      <c r="C539" s="84" t="s">
        <v>508</v>
      </c>
      <c r="D539" s="84" t="s">
        <v>508</v>
      </c>
      <c r="E539" s="84" t="s">
        <v>35</v>
      </c>
      <c r="F539" s="84" t="s">
        <v>35</v>
      </c>
      <c r="G539" s="85">
        <v>155</v>
      </c>
      <c r="H539" s="85">
        <v>64</v>
      </c>
    </row>
    <row r="540" spans="1:8" x14ac:dyDescent="0.25">
      <c r="A540" s="22">
        <v>326</v>
      </c>
      <c r="B540" s="86" t="s">
        <v>509</v>
      </c>
      <c r="C540" s="86" t="s">
        <v>510</v>
      </c>
      <c r="D540" s="86" t="s">
        <v>511</v>
      </c>
      <c r="E540" s="86" t="s">
        <v>38</v>
      </c>
      <c r="F540" s="86" t="s">
        <v>113</v>
      </c>
      <c r="G540" s="87">
        <v>189</v>
      </c>
      <c r="H540" s="87">
        <v>79</v>
      </c>
    </row>
    <row r="541" spans="1:8" x14ac:dyDescent="0.25">
      <c r="A541" s="22">
        <v>326</v>
      </c>
      <c r="B541" s="86" t="s">
        <v>509</v>
      </c>
      <c r="C541" s="86" t="s">
        <v>510</v>
      </c>
      <c r="D541" s="86" t="s">
        <v>511</v>
      </c>
      <c r="E541" s="86" t="s">
        <v>114</v>
      </c>
      <c r="F541" s="86" t="s">
        <v>39</v>
      </c>
      <c r="G541" s="87">
        <v>162</v>
      </c>
      <c r="H541" s="87">
        <v>79</v>
      </c>
    </row>
    <row r="542" spans="1:8" x14ac:dyDescent="0.25">
      <c r="A542" s="22">
        <v>326</v>
      </c>
      <c r="B542" s="86" t="s">
        <v>509</v>
      </c>
      <c r="C542" s="86" t="s">
        <v>510</v>
      </c>
      <c r="D542" s="86" t="s">
        <v>511</v>
      </c>
      <c r="E542" s="86" t="s">
        <v>40</v>
      </c>
      <c r="F542" s="86" t="s">
        <v>41</v>
      </c>
      <c r="G542" s="87">
        <v>228</v>
      </c>
      <c r="H542" s="87">
        <v>79</v>
      </c>
    </row>
    <row r="543" spans="1:8" ht="25.5" customHeight="1" x14ac:dyDescent="0.25">
      <c r="A543" s="22">
        <v>327</v>
      </c>
      <c r="B543" s="86" t="s">
        <v>509</v>
      </c>
      <c r="C543" s="86" t="s">
        <v>510</v>
      </c>
      <c r="D543" s="86" t="s">
        <v>511</v>
      </c>
      <c r="E543" s="86" t="s">
        <v>42</v>
      </c>
      <c r="F543" s="86" t="s">
        <v>45</v>
      </c>
      <c r="G543" s="87">
        <v>189</v>
      </c>
      <c r="H543" s="87">
        <v>79</v>
      </c>
    </row>
    <row r="544" spans="1:8" ht="25.5" customHeight="1" x14ac:dyDescent="0.25">
      <c r="A544" s="22">
        <v>329</v>
      </c>
      <c r="B544" s="84" t="s">
        <v>509</v>
      </c>
      <c r="C544" s="84" t="s">
        <v>308</v>
      </c>
      <c r="D544" s="84" t="s">
        <v>512</v>
      </c>
      <c r="E544" s="84" t="s">
        <v>35</v>
      </c>
      <c r="F544" s="84" t="s">
        <v>35</v>
      </c>
      <c r="G544" s="85">
        <v>112</v>
      </c>
      <c r="H544" s="85">
        <v>64</v>
      </c>
    </row>
    <row r="545" spans="1:8" ht="25.5" customHeight="1" x14ac:dyDescent="0.25">
      <c r="A545" s="22">
        <v>329</v>
      </c>
      <c r="B545" s="86" t="s">
        <v>509</v>
      </c>
      <c r="C545" s="86" t="s">
        <v>513</v>
      </c>
      <c r="D545" s="86" t="s">
        <v>514</v>
      </c>
      <c r="E545" s="86" t="s">
        <v>38</v>
      </c>
      <c r="F545" s="86" t="s">
        <v>63</v>
      </c>
      <c r="G545" s="87">
        <v>115</v>
      </c>
      <c r="H545" s="87">
        <v>69</v>
      </c>
    </row>
    <row r="546" spans="1:8" ht="25.5" customHeight="1" x14ac:dyDescent="0.25">
      <c r="A546" s="22">
        <v>329</v>
      </c>
      <c r="B546" s="86" t="s">
        <v>509</v>
      </c>
      <c r="C546" s="86" t="s">
        <v>513</v>
      </c>
      <c r="D546" s="86" t="s">
        <v>514</v>
      </c>
      <c r="E546" s="86" t="s">
        <v>64</v>
      </c>
      <c r="F546" s="86" t="s">
        <v>41</v>
      </c>
      <c r="G546" s="87">
        <v>161</v>
      </c>
      <c r="H546" s="87">
        <v>69</v>
      </c>
    </row>
    <row r="547" spans="1:8" ht="25.5" customHeight="1" x14ac:dyDescent="0.25">
      <c r="A547" s="22">
        <v>330</v>
      </c>
      <c r="B547" s="86" t="s">
        <v>509</v>
      </c>
      <c r="C547" s="86" t="s">
        <v>513</v>
      </c>
      <c r="D547" s="86" t="s">
        <v>514</v>
      </c>
      <c r="E547" s="86" t="s">
        <v>42</v>
      </c>
      <c r="F547" s="86" t="s">
        <v>65</v>
      </c>
      <c r="G547" s="87">
        <v>182</v>
      </c>
      <c r="H547" s="87">
        <v>69</v>
      </c>
    </row>
    <row r="548" spans="1:8" ht="25.5" customHeight="1" x14ac:dyDescent="0.25">
      <c r="A548" s="22">
        <v>330</v>
      </c>
      <c r="B548" s="86" t="s">
        <v>509</v>
      </c>
      <c r="C548" s="86" t="s">
        <v>513</v>
      </c>
      <c r="D548" s="86" t="s">
        <v>514</v>
      </c>
      <c r="E548" s="86" t="s">
        <v>66</v>
      </c>
      <c r="F548" s="86" t="s">
        <v>45</v>
      </c>
      <c r="G548" s="87">
        <v>115</v>
      </c>
      <c r="H548" s="87">
        <v>69</v>
      </c>
    </row>
    <row r="549" spans="1:8" ht="25.5" customHeight="1" x14ac:dyDescent="0.25">
      <c r="A549" s="22">
        <v>330</v>
      </c>
      <c r="B549" s="84" t="s">
        <v>509</v>
      </c>
      <c r="C549" s="84" t="s">
        <v>515</v>
      </c>
      <c r="D549" s="84" t="s">
        <v>516</v>
      </c>
      <c r="E549" s="84" t="s">
        <v>38</v>
      </c>
      <c r="F549" s="84" t="s">
        <v>63</v>
      </c>
      <c r="G549" s="85">
        <v>96</v>
      </c>
      <c r="H549" s="85">
        <v>69</v>
      </c>
    </row>
    <row r="550" spans="1:8" ht="25.5" customHeight="1" x14ac:dyDescent="0.25">
      <c r="A550" s="22">
        <v>330</v>
      </c>
      <c r="B550" s="84" t="s">
        <v>509</v>
      </c>
      <c r="C550" s="84" t="s">
        <v>515</v>
      </c>
      <c r="D550" s="84" t="s">
        <v>516</v>
      </c>
      <c r="E550" s="84" t="s">
        <v>64</v>
      </c>
      <c r="F550" s="84" t="s">
        <v>41</v>
      </c>
      <c r="G550" s="85">
        <v>115</v>
      </c>
      <c r="H550" s="85">
        <v>69</v>
      </c>
    </row>
    <row r="551" spans="1:8" ht="25.5" customHeight="1" x14ac:dyDescent="0.25">
      <c r="A551" s="22">
        <v>332</v>
      </c>
      <c r="B551" s="84" t="s">
        <v>509</v>
      </c>
      <c r="C551" s="84" t="s">
        <v>515</v>
      </c>
      <c r="D551" s="84" t="s">
        <v>516</v>
      </c>
      <c r="E551" s="84" t="s">
        <v>42</v>
      </c>
      <c r="F551" s="84" t="s">
        <v>65</v>
      </c>
      <c r="G551" s="85">
        <v>167</v>
      </c>
      <c r="H551" s="85">
        <v>69</v>
      </c>
    </row>
    <row r="552" spans="1:8" ht="25.5" customHeight="1" x14ac:dyDescent="0.25">
      <c r="A552" s="22">
        <v>332</v>
      </c>
      <c r="B552" s="84" t="s">
        <v>509</v>
      </c>
      <c r="C552" s="84" t="s">
        <v>515</v>
      </c>
      <c r="D552" s="84" t="s">
        <v>516</v>
      </c>
      <c r="E552" s="84" t="s">
        <v>66</v>
      </c>
      <c r="F552" s="84" t="s">
        <v>45</v>
      </c>
      <c r="G552" s="85">
        <v>96</v>
      </c>
      <c r="H552" s="85">
        <v>69</v>
      </c>
    </row>
    <row r="553" spans="1:8" ht="25.5" customHeight="1" x14ac:dyDescent="0.25">
      <c r="A553" s="22">
        <v>332</v>
      </c>
      <c r="B553" s="86" t="s">
        <v>517</v>
      </c>
      <c r="C553" s="86" t="s">
        <v>721</v>
      </c>
      <c r="D553" s="86" t="s">
        <v>722</v>
      </c>
      <c r="E553" s="86" t="s">
        <v>38</v>
      </c>
      <c r="F553" s="86" t="s">
        <v>41</v>
      </c>
      <c r="G553" s="87">
        <v>96</v>
      </c>
      <c r="H553" s="87">
        <v>74</v>
      </c>
    </row>
    <row r="554" spans="1:8" ht="25.5" customHeight="1" x14ac:dyDescent="0.25">
      <c r="A554" s="22">
        <v>332</v>
      </c>
      <c r="B554" s="86" t="s">
        <v>517</v>
      </c>
      <c r="C554" s="86" t="s">
        <v>721</v>
      </c>
      <c r="D554" s="86" t="s">
        <v>722</v>
      </c>
      <c r="E554" s="86" t="s">
        <v>42</v>
      </c>
      <c r="F554" s="86" t="s">
        <v>45</v>
      </c>
      <c r="G554" s="87">
        <v>128</v>
      </c>
      <c r="H554" s="87">
        <v>74</v>
      </c>
    </row>
    <row r="555" spans="1:8" ht="25.5" customHeight="1" x14ac:dyDescent="0.25">
      <c r="A555" s="22">
        <v>333</v>
      </c>
      <c r="B555" s="84" t="s">
        <v>517</v>
      </c>
      <c r="C555" s="84" t="s">
        <v>50</v>
      </c>
      <c r="D555" s="84" t="s">
        <v>518</v>
      </c>
      <c r="E555" s="84" t="s">
        <v>38</v>
      </c>
      <c r="F555" s="84" t="s">
        <v>41</v>
      </c>
      <c r="G555" s="85">
        <v>96</v>
      </c>
      <c r="H555" s="85">
        <v>64</v>
      </c>
    </row>
    <row r="556" spans="1:8" ht="25.5" customHeight="1" x14ac:dyDescent="0.25">
      <c r="A556" s="22">
        <v>333</v>
      </c>
      <c r="B556" s="84" t="s">
        <v>517</v>
      </c>
      <c r="C556" s="84" t="s">
        <v>50</v>
      </c>
      <c r="D556" s="84" t="s">
        <v>518</v>
      </c>
      <c r="E556" s="84" t="s">
        <v>42</v>
      </c>
      <c r="F556" s="84" t="s">
        <v>45</v>
      </c>
      <c r="G556" s="85">
        <v>123</v>
      </c>
      <c r="H556" s="85">
        <v>64</v>
      </c>
    </row>
    <row r="557" spans="1:8" ht="25.5" customHeight="1" x14ac:dyDescent="0.25">
      <c r="A557" s="22">
        <v>333</v>
      </c>
      <c r="B557" s="86" t="s">
        <v>517</v>
      </c>
      <c r="C557" s="86" t="s">
        <v>519</v>
      </c>
      <c r="D557" s="86" t="s">
        <v>520</v>
      </c>
      <c r="E557" s="86" t="s">
        <v>38</v>
      </c>
      <c r="F557" s="86" t="s">
        <v>41</v>
      </c>
      <c r="G557" s="87">
        <v>96</v>
      </c>
      <c r="H557" s="87">
        <v>64</v>
      </c>
    </row>
    <row r="558" spans="1:8" ht="38.25" customHeight="1" x14ac:dyDescent="0.25">
      <c r="A558" s="22">
        <v>334</v>
      </c>
      <c r="B558" s="86" t="s">
        <v>517</v>
      </c>
      <c r="C558" s="86" t="s">
        <v>519</v>
      </c>
      <c r="D558" s="86" t="s">
        <v>520</v>
      </c>
      <c r="E558" s="86" t="s">
        <v>42</v>
      </c>
      <c r="F558" s="86" t="s">
        <v>65</v>
      </c>
      <c r="G558" s="87">
        <v>133</v>
      </c>
      <c r="H558" s="87">
        <v>64</v>
      </c>
    </row>
    <row r="559" spans="1:8" ht="25.5" customHeight="1" x14ac:dyDescent="0.25">
      <c r="A559" s="22">
        <v>334</v>
      </c>
      <c r="B559" s="86" t="s">
        <v>517</v>
      </c>
      <c r="C559" s="86" t="s">
        <v>519</v>
      </c>
      <c r="D559" s="86" t="s">
        <v>520</v>
      </c>
      <c r="E559" s="86" t="s">
        <v>66</v>
      </c>
      <c r="F559" s="86" t="s">
        <v>45</v>
      </c>
      <c r="G559" s="87">
        <v>96</v>
      </c>
      <c r="H559" s="87">
        <v>64</v>
      </c>
    </row>
    <row r="560" spans="1:8" x14ac:dyDescent="0.25">
      <c r="A560" s="22">
        <v>335</v>
      </c>
      <c r="B560" s="84" t="s">
        <v>521</v>
      </c>
      <c r="C560" s="84" t="s">
        <v>522</v>
      </c>
      <c r="D560" s="84" t="s">
        <v>523</v>
      </c>
      <c r="E560" s="84" t="s">
        <v>35</v>
      </c>
      <c r="F560" s="84" t="s">
        <v>35</v>
      </c>
      <c r="G560" s="85">
        <v>125</v>
      </c>
      <c r="H560" s="85">
        <v>69</v>
      </c>
    </row>
    <row r="561" spans="1:8" x14ac:dyDescent="0.25">
      <c r="A561" s="22">
        <v>336</v>
      </c>
      <c r="B561" s="86" t="s">
        <v>521</v>
      </c>
      <c r="C561" s="86" t="s">
        <v>524</v>
      </c>
      <c r="D561" s="86" t="s">
        <v>464</v>
      </c>
      <c r="E561" s="86" t="s">
        <v>35</v>
      </c>
      <c r="F561" s="86" t="s">
        <v>35</v>
      </c>
      <c r="G561" s="87">
        <v>109</v>
      </c>
      <c r="H561" s="87">
        <v>64</v>
      </c>
    </row>
    <row r="562" spans="1:8" x14ac:dyDescent="0.25">
      <c r="A562" s="22">
        <v>338</v>
      </c>
      <c r="B562" s="84" t="s">
        <v>521</v>
      </c>
      <c r="C562" s="84" t="s">
        <v>525</v>
      </c>
      <c r="D562" s="84" t="s">
        <v>317</v>
      </c>
      <c r="E562" s="84" t="s">
        <v>35</v>
      </c>
      <c r="F562" s="84" t="s">
        <v>35</v>
      </c>
      <c r="G562" s="85">
        <v>102</v>
      </c>
      <c r="H562" s="85">
        <v>64</v>
      </c>
    </row>
    <row r="563" spans="1:8" x14ac:dyDescent="0.25">
      <c r="A563" s="22">
        <v>339</v>
      </c>
      <c r="B563" s="86" t="s">
        <v>521</v>
      </c>
      <c r="C563" s="86" t="s">
        <v>526</v>
      </c>
      <c r="D563" s="86" t="s">
        <v>527</v>
      </c>
      <c r="E563" s="86" t="s">
        <v>35</v>
      </c>
      <c r="F563" s="86" t="s">
        <v>35</v>
      </c>
      <c r="G563" s="87">
        <v>123</v>
      </c>
      <c r="H563" s="87">
        <v>69</v>
      </c>
    </row>
    <row r="564" spans="1:8" x14ac:dyDescent="0.25">
      <c r="A564" s="22">
        <v>340</v>
      </c>
      <c r="B564" s="84" t="s">
        <v>521</v>
      </c>
      <c r="C564" s="84" t="s">
        <v>528</v>
      </c>
      <c r="D564" s="84" t="s">
        <v>529</v>
      </c>
      <c r="E564" s="84" t="s">
        <v>38</v>
      </c>
      <c r="F564" s="84" t="s">
        <v>113</v>
      </c>
      <c r="G564" s="85">
        <v>234</v>
      </c>
      <c r="H564" s="85">
        <v>79</v>
      </c>
    </row>
    <row r="565" spans="1:8" ht="51" customHeight="1" x14ac:dyDescent="0.25">
      <c r="A565" s="22">
        <v>340</v>
      </c>
      <c r="B565" s="84" t="s">
        <v>521</v>
      </c>
      <c r="C565" s="84" t="s">
        <v>528</v>
      </c>
      <c r="D565" s="84" t="s">
        <v>529</v>
      </c>
      <c r="E565" s="84" t="s">
        <v>114</v>
      </c>
      <c r="F565" s="84" t="s">
        <v>179</v>
      </c>
      <c r="G565" s="85">
        <v>187</v>
      </c>
      <c r="H565" s="85">
        <v>79</v>
      </c>
    </row>
    <row r="566" spans="1:8" x14ac:dyDescent="0.25">
      <c r="A566" s="22">
        <v>340</v>
      </c>
      <c r="B566" s="84" t="s">
        <v>521</v>
      </c>
      <c r="C566" s="84" t="s">
        <v>528</v>
      </c>
      <c r="D566" s="84" t="s">
        <v>529</v>
      </c>
      <c r="E566" s="84" t="s">
        <v>180</v>
      </c>
      <c r="F566" s="84" t="s">
        <v>88</v>
      </c>
      <c r="G566" s="85">
        <v>230</v>
      </c>
      <c r="H566" s="85">
        <v>79</v>
      </c>
    </row>
    <row r="567" spans="1:8" x14ac:dyDescent="0.25">
      <c r="A567" s="22">
        <v>342</v>
      </c>
      <c r="B567" s="84" t="s">
        <v>521</v>
      </c>
      <c r="C567" s="84" t="s">
        <v>528</v>
      </c>
      <c r="D567" s="84" t="s">
        <v>529</v>
      </c>
      <c r="E567" s="84" t="s">
        <v>89</v>
      </c>
      <c r="F567" s="84" t="s">
        <v>65</v>
      </c>
      <c r="G567" s="85">
        <v>207</v>
      </c>
      <c r="H567" s="85">
        <v>79</v>
      </c>
    </row>
    <row r="568" spans="1:8" x14ac:dyDescent="0.25">
      <c r="A568" s="22">
        <v>343</v>
      </c>
      <c r="B568" s="84" t="s">
        <v>521</v>
      </c>
      <c r="C568" s="84" t="s">
        <v>528</v>
      </c>
      <c r="D568" s="84" t="s">
        <v>529</v>
      </c>
      <c r="E568" s="84" t="s">
        <v>66</v>
      </c>
      <c r="F568" s="84" t="s">
        <v>45</v>
      </c>
      <c r="G568" s="85">
        <v>234</v>
      </c>
      <c r="H568" s="85">
        <v>79</v>
      </c>
    </row>
    <row r="569" spans="1:8" ht="25.5" customHeight="1" x14ac:dyDescent="0.25">
      <c r="A569" s="22">
        <v>343</v>
      </c>
      <c r="B569" s="86" t="s">
        <v>530</v>
      </c>
      <c r="C569" s="86" t="s">
        <v>531</v>
      </c>
      <c r="D569" s="86" t="s">
        <v>532</v>
      </c>
      <c r="E569" s="86" t="s">
        <v>35</v>
      </c>
      <c r="F569" s="86" t="s">
        <v>35</v>
      </c>
      <c r="G569" s="87">
        <v>167</v>
      </c>
      <c r="H569" s="87">
        <v>64</v>
      </c>
    </row>
    <row r="570" spans="1:8" ht="25.5" customHeight="1" x14ac:dyDescent="0.25">
      <c r="A570" s="22">
        <v>343</v>
      </c>
      <c r="B570" s="84" t="s">
        <v>530</v>
      </c>
      <c r="C570" s="84" t="s">
        <v>533</v>
      </c>
      <c r="D570" s="84" t="s">
        <v>534</v>
      </c>
      <c r="E570" s="84" t="s">
        <v>38</v>
      </c>
      <c r="F570" s="84" t="s">
        <v>55</v>
      </c>
      <c r="G570" s="85">
        <v>158</v>
      </c>
      <c r="H570" s="85">
        <v>64</v>
      </c>
    </row>
    <row r="571" spans="1:8" ht="25.5" customHeight="1" x14ac:dyDescent="0.25">
      <c r="A571" s="22">
        <v>486</v>
      </c>
      <c r="B571" s="84" t="s">
        <v>530</v>
      </c>
      <c r="C571" s="84" t="s">
        <v>533</v>
      </c>
      <c r="D571" s="84" t="s">
        <v>534</v>
      </c>
      <c r="E571" s="84" t="s">
        <v>56</v>
      </c>
      <c r="F571" s="84" t="s">
        <v>179</v>
      </c>
      <c r="G571" s="85">
        <v>140</v>
      </c>
      <c r="H571" s="85">
        <v>64</v>
      </c>
    </row>
    <row r="572" spans="1:8" ht="25.5" customHeight="1" x14ac:dyDescent="0.25">
      <c r="A572" s="22">
        <v>486</v>
      </c>
      <c r="B572" s="84" t="s">
        <v>530</v>
      </c>
      <c r="C572" s="84" t="s">
        <v>533</v>
      </c>
      <c r="D572" s="84" t="s">
        <v>534</v>
      </c>
      <c r="E572" s="84" t="s">
        <v>180</v>
      </c>
      <c r="F572" s="84" t="s">
        <v>88</v>
      </c>
      <c r="G572" s="85">
        <v>161</v>
      </c>
      <c r="H572" s="85">
        <v>64</v>
      </c>
    </row>
    <row r="573" spans="1:8" ht="25.5" customHeight="1" x14ac:dyDescent="0.25">
      <c r="A573" s="22">
        <v>486</v>
      </c>
      <c r="B573" s="84" t="s">
        <v>530</v>
      </c>
      <c r="C573" s="84" t="s">
        <v>533</v>
      </c>
      <c r="D573" s="84" t="s">
        <v>534</v>
      </c>
      <c r="E573" s="84" t="s">
        <v>89</v>
      </c>
      <c r="F573" s="84" t="s">
        <v>65</v>
      </c>
      <c r="G573" s="85">
        <v>131</v>
      </c>
      <c r="H573" s="85">
        <v>64</v>
      </c>
    </row>
    <row r="574" spans="1:8" x14ac:dyDescent="0.25">
      <c r="A574" s="22">
        <v>344</v>
      </c>
      <c r="B574" s="84" t="s">
        <v>530</v>
      </c>
      <c r="C574" s="84" t="s">
        <v>533</v>
      </c>
      <c r="D574" s="84" t="s">
        <v>534</v>
      </c>
      <c r="E574" s="84" t="s">
        <v>66</v>
      </c>
      <c r="F574" s="84" t="s">
        <v>45</v>
      </c>
      <c r="G574" s="85">
        <v>158</v>
      </c>
      <c r="H574" s="85">
        <v>64</v>
      </c>
    </row>
    <row r="575" spans="1:8" x14ac:dyDescent="0.25">
      <c r="A575" s="22">
        <v>345</v>
      </c>
      <c r="B575" s="86" t="s">
        <v>530</v>
      </c>
      <c r="C575" s="86" t="s">
        <v>535</v>
      </c>
      <c r="D575" s="86" t="s">
        <v>309</v>
      </c>
      <c r="E575" s="86" t="s">
        <v>35</v>
      </c>
      <c r="F575" s="86" t="s">
        <v>35</v>
      </c>
      <c r="G575" s="87">
        <v>136</v>
      </c>
      <c r="H575" s="87">
        <v>64</v>
      </c>
    </row>
    <row r="576" spans="1:8" x14ac:dyDescent="0.25">
      <c r="A576" s="22">
        <v>346</v>
      </c>
      <c r="B576" s="84" t="s">
        <v>530</v>
      </c>
      <c r="C576" s="84" t="s">
        <v>536</v>
      </c>
      <c r="D576" s="84" t="s">
        <v>537</v>
      </c>
      <c r="E576" s="84" t="s">
        <v>35</v>
      </c>
      <c r="F576" s="84" t="s">
        <v>35</v>
      </c>
      <c r="G576" s="85">
        <v>103</v>
      </c>
      <c r="H576" s="85">
        <v>64</v>
      </c>
    </row>
    <row r="577" spans="1:8" x14ac:dyDescent="0.25">
      <c r="A577" s="22">
        <v>346</v>
      </c>
      <c r="B577" s="86" t="s">
        <v>530</v>
      </c>
      <c r="C577" s="86" t="s">
        <v>230</v>
      </c>
      <c r="D577" s="86" t="s">
        <v>538</v>
      </c>
      <c r="E577" s="86" t="s">
        <v>38</v>
      </c>
      <c r="F577" s="86" t="s">
        <v>113</v>
      </c>
      <c r="G577" s="87">
        <v>161</v>
      </c>
      <c r="H577" s="87">
        <v>69</v>
      </c>
    </row>
    <row r="578" spans="1:8" x14ac:dyDescent="0.25">
      <c r="A578" s="22">
        <v>346</v>
      </c>
      <c r="B578" s="86" t="s">
        <v>530</v>
      </c>
      <c r="C578" s="86" t="s">
        <v>230</v>
      </c>
      <c r="D578" s="86" t="s">
        <v>538</v>
      </c>
      <c r="E578" s="86" t="s">
        <v>114</v>
      </c>
      <c r="F578" s="86" t="s">
        <v>65</v>
      </c>
      <c r="G578" s="87">
        <v>154</v>
      </c>
      <c r="H578" s="87">
        <v>69</v>
      </c>
    </row>
    <row r="579" spans="1:8" x14ac:dyDescent="0.25">
      <c r="A579" s="22">
        <v>347</v>
      </c>
      <c r="B579" s="86" t="s">
        <v>530</v>
      </c>
      <c r="C579" s="86" t="s">
        <v>230</v>
      </c>
      <c r="D579" s="86" t="s">
        <v>538</v>
      </c>
      <c r="E579" s="86" t="s">
        <v>66</v>
      </c>
      <c r="F579" s="86" t="s">
        <v>45</v>
      </c>
      <c r="G579" s="87">
        <v>161</v>
      </c>
      <c r="H579" s="87">
        <v>69</v>
      </c>
    </row>
    <row r="580" spans="1:8" x14ac:dyDescent="0.25">
      <c r="A580" s="22">
        <v>348</v>
      </c>
      <c r="B580" s="84" t="s">
        <v>530</v>
      </c>
      <c r="C580" s="84" t="s">
        <v>132</v>
      </c>
      <c r="D580" s="84" t="s">
        <v>132</v>
      </c>
      <c r="E580" s="84" t="s">
        <v>35</v>
      </c>
      <c r="F580" s="84" t="s">
        <v>35</v>
      </c>
      <c r="G580" s="85">
        <v>98</v>
      </c>
      <c r="H580" s="85">
        <v>64</v>
      </c>
    </row>
    <row r="581" spans="1:8" ht="63.75" customHeight="1" x14ac:dyDescent="0.25">
      <c r="A581" s="22">
        <v>348</v>
      </c>
      <c r="B581" s="86" t="s">
        <v>530</v>
      </c>
      <c r="C581" s="86" t="s">
        <v>539</v>
      </c>
      <c r="D581" s="86" t="s">
        <v>539</v>
      </c>
      <c r="E581" s="86" t="s">
        <v>38</v>
      </c>
      <c r="F581" s="86" t="s">
        <v>41</v>
      </c>
      <c r="G581" s="87">
        <v>99</v>
      </c>
      <c r="H581" s="87">
        <v>64</v>
      </c>
    </row>
    <row r="582" spans="1:8" ht="63.75" customHeight="1" x14ac:dyDescent="0.25">
      <c r="A582" s="22">
        <v>348</v>
      </c>
      <c r="B582" s="86" t="s">
        <v>530</v>
      </c>
      <c r="C582" s="86" t="s">
        <v>539</v>
      </c>
      <c r="D582" s="86" t="s">
        <v>539</v>
      </c>
      <c r="E582" s="86" t="s">
        <v>42</v>
      </c>
      <c r="F582" s="86" t="s">
        <v>43</v>
      </c>
      <c r="G582" s="87">
        <v>132</v>
      </c>
      <c r="H582" s="87">
        <v>64</v>
      </c>
    </row>
    <row r="583" spans="1:8" ht="63.75" customHeight="1" x14ac:dyDescent="0.25">
      <c r="A583" s="22">
        <v>350</v>
      </c>
      <c r="B583" s="86" t="s">
        <v>530</v>
      </c>
      <c r="C583" s="86" t="s">
        <v>539</v>
      </c>
      <c r="D583" s="86" t="s">
        <v>539</v>
      </c>
      <c r="E583" s="86" t="s">
        <v>44</v>
      </c>
      <c r="F583" s="86" t="s">
        <v>45</v>
      </c>
      <c r="G583" s="87">
        <v>99</v>
      </c>
      <c r="H583" s="87">
        <v>64</v>
      </c>
    </row>
    <row r="584" spans="1:8" x14ac:dyDescent="0.25">
      <c r="A584" s="22">
        <v>350</v>
      </c>
      <c r="B584" s="84" t="s">
        <v>530</v>
      </c>
      <c r="C584" s="84" t="s">
        <v>780</v>
      </c>
      <c r="D584" s="84" t="s">
        <v>540</v>
      </c>
      <c r="E584" s="84" t="s">
        <v>35</v>
      </c>
      <c r="F584" s="84" t="s">
        <v>35</v>
      </c>
      <c r="G584" s="85">
        <v>122</v>
      </c>
      <c r="H584" s="85">
        <v>69</v>
      </c>
    </row>
    <row r="585" spans="1:8" x14ac:dyDescent="0.25">
      <c r="A585" s="22">
        <v>350</v>
      </c>
      <c r="B585" s="86" t="s">
        <v>530</v>
      </c>
      <c r="C585" s="86" t="s">
        <v>723</v>
      </c>
      <c r="D585" s="86" t="s">
        <v>724</v>
      </c>
      <c r="E585" s="86" t="s">
        <v>35</v>
      </c>
      <c r="F585" s="86" t="s">
        <v>35</v>
      </c>
      <c r="G585" s="87">
        <v>183</v>
      </c>
      <c r="H585" s="87">
        <v>64</v>
      </c>
    </row>
    <row r="586" spans="1:8" x14ac:dyDescent="0.25">
      <c r="A586" s="22">
        <v>471</v>
      </c>
      <c r="B586" s="84" t="s">
        <v>530</v>
      </c>
      <c r="C586" s="84" t="s">
        <v>541</v>
      </c>
      <c r="D586" s="84" t="s">
        <v>542</v>
      </c>
      <c r="E586" s="84" t="s">
        <v>35</v>
      </c>
      <c r="F586" s="84" t="s">
        <v>35</v>
      </c>
      <c r="G586" s="85">
        <v>134</v>
      </c>
      <c r="H586" s="85">
        <v>59</v>
      </c>
    </row>
    <row r="587" spans="1:8" ht="25.5" customHeight="1" x14ac:dyDescent="0.25">
      <c r="A587" s="22">
        <v>492</v>
      </c>
      <c r="B587" s="86" t="s">
        <v>530</v>
      </c>
      <c r="C587" s="86" t="s">
        <v>543</v>
      </c>
      <c r="D587" s="86" t="s">
        <v>544</v>
      </c>
      <c r="E587" s="86" t="s">
        <v>35</v>
      </c>
      <c r="F587" s="86" t="s">
        <v>35</v>
      </c>
      <c r="G587" s="87">
        <v>122</v>
      </c>
      <c r="H587" s="87">
        <v>64</v>
      </c>
    </row>
    <row r="588" spans="1:8" ht="25.5" customHeight="1" x14ac:dyDescent="0.25">
      <c r="A588" s="22">
        <v>354</v>
      </c>
      <c r="B588" s="84" t="s">
        <v>530</v>
      </c>
      <c r="C588" s="84" t="s">
        <v>545</v>
      </c>
      <c r="D588" s="84" t="s">
        <v>523</v>
      </c>
      <c r="E588" s="84" t="s">
        <v>35</v>
      </c>
      <c r="F588" s="84" t="s">
        <v>35</v>
      </c>
      <c r="G588" s="85">
        <v>102</v>
      </c>
      <c r="H588" s="85">
        <v>64</v>
      </c>
    </row>
    <row r="589" spans="1:8" ht="38.25" customHeight="1" x14ac:dyDescent="0.25">
      <c r="A589" s="22">
        <v>355</v>
      </c>
      <c r="B589" s="86" t="s">
        <v>530</v>
      </c>
      <c r="C589" s="86" t="s">
        <v>546</v>
      </c>
      <c r="D589" s="86" t="s">
        <v>547</v>
      </c>
      <c r="E589" s="86" t="s">
        <v>35</v>
      </c>
      <c r="F589" s="86" t="s">
        <v>35</v>
      </c>
      <c r="G589" s="87">
        <v>124</v>
      </c>
      <c r="H589" s="87">
        <v>64</v>
      </c>
    </row>
    <row r="590" spans="1:8" ht="38.25" customHeight="1" x14ac:dyDescent="0.25">
      <c r="A590" s="22">
        <v>356</v>
      </c>
      <c r="B590" s="84" t="s">
        <v>530</v>
      </c>
      <c r="C590" s="84" t="s">
        <v>548</v>
      </c>
      <c r="D590" s="84" t="s">
        <v>549</v>
      </c>
      <c r="E590" s="84" t="s">
        <v>38</v>
      </c>
      <c r="F590" s="84" t="s">
        <v>39</v>
      </c>
      <c r="G590" s="85">
        <v>96</v>
      </c>
      <c r="H590" s="85">
        <v>59</v>
      </c>
    </row>
    <row r="591" spans="1:8" ht="38.25" customHeight="1" x14ac:dyDescent="0.25">
      <c r="A591" s="22">
        <v>357</v>
      </c>
      <c r="B591" s="84" t="s">
        <v>530</v>
      </c>
      <c r="C591" s="84" t="s">
        <v>548</v>
      </c>
      <c r="D591" s="84" t="s">
        <v>549</v>
      </c>
      <c r="E591" s="84" t="s">
        <v>40</v>
      </c>
      <c r="F591" s="84" t="s">
        <v>43</v>
      </c>
      <c r="G591" s="85">
        <v>105</v>
      </c>
      <c r="H591" s="85">
        <v>59</v>
      </c>
    </row>
    <row r="592" spans="1:8" ht="38.25" customHeight="1" x14ac:dyDescent="0.25">
      <c r="A592" s="22">
        <v>357</v>
      </c>
      <c r="B592" s="84" t="s">
        <v>530</v>
      </c>
      <c r="C592" s="84" t="s">
        <v>548</v>
      </c>
      <c r="D592" s="84" t="s">
        <v>549</v>
      </c>
      <c r="E592" s="84" t="s">
        <v>44</v>
      </c>
      <c r="F592" s="84" t="s">
        <v>45</v>
      </c>
      <c r="G592" s="85">
        <v>96</v>
      </c>
      <c r="H592" s="85">
        <v>59</v>
      </c>
    </row>
    <row r="593" spans="1:8" x14ac:dyDescent="0.25">
      <c r="A593" s="22">
        <v>357</v>
      </c>
      <c r="B593" s="86" t="s">
        <v>530</v>
      </c>
      <c r="C593" s="86" t="s">
        <v>550</v>
      </c>
      <c r="D593" s="86" t="s">
        <v>551</v>
      </c>
      <c r="E593" s="86" t="s">
        <v>38</v>
      </c>
      <c r="F593" s="86" t="s">
        <v>39</v>
      </c>
      <c r="G593" s="87">
        <v>107</v>
      </c>
      <c r="H593" s="87">
        <v>64</v>
      </c>
    </row>
    <row r="594" spans="1:8" x14ac:dyDescent="0.25">
      <c r="A594" s="22">
        <v>357</v>
      </c>
      <c r="B594" s="86" t="s">
        <v>530</v>
      </c>
      <c r="C594" s="86" t="s">
        <v>550</v>
      </c>
      <c r="D594" s="86" t="s">
        <v>551</v>
      </c>
      <c r="E594" s="86" t="s">
        <v>40</v>
      </c>
      <c r="F594" s="86" t="s">
        <v>57</v>
      </c>
      <c r="G594" s="87">
        <v>123</v>
      </c>
      <c r="H594" s="87">
        <v>64</v>
      </c>
    </row>
    <row r="595" spans="1:8" x14ac:dyDescent="0.25">
      <c r="A595" s="22">
        <v>358</v>
      </c>
      <c r="B595" s="86" t="s">
        <v>530</v>
      </c>
      <c r="C595" s="86" t="s">
        <v>550</v>
      </c>
      <c r="D595" s="86" t="s">
        <v>551</v>
      </c>
      <c r="E595" s="86" t="s">
        <v>58</v>
      </c>
      <c r="F595" s="86" t="s">
        <v>45</v>
      </c>
      <c r="G595" s="87">
        <v>107</v>
      </c>
      <c r="H595" s="87">
        <v>64</v>
      </c>
    </row>
    <row r="596" spans="1:8" x14ac:dyDescent="0.25">
      <c r="A596" s="22">
        <v>474</v>
      </c>
      <c r="B596" s="84" t="s">
        <v>552</v>
      </c>
      <c r="C596" s="84" t="s">
        <v>553</v>
      </c>
      <c r="D596" s="84" t="s">
        <v>146</v>
      </c>
      <c r="E596" s="84" t="s">
        <v>38</v>
      </c>
      <c r="F596" s="84" t="s">
        <v>55</v>
      </c>
      <c r="G596" s="85">
        <v>167</v>
      </c>
      <c r="H596" s="85">
        <v>69</v>
      </c>
    </row>
    <row r="597" spans="1:8" x14ac:dyDescent="0.25">
      <c r="A597" s="22">
        <v>474</v>
      </c>
      <c r="B597" s="84" t="s">
        <v>552</v>
      </c>
      <c r="C597" s="84" t="s">
        <v>553</v>
      </c>
      <c r="D597" s="84" t="s">
        <v>146</v>
      </c>
      <c r="E597" s="84" t="s">
        <v>56</v>
      </c>
      <c r="F597" s="84" t="s">
        <v>39</v>
      </c>
      <c r="G597" s="85">
        <v>96</v>
      </c>
      <c r="H597" s="85">
        <v>69</v>
      </c>
    </row>
    <row r="598" spans="1:8" x14ac:dyDescent="0.25">
      <c r="A598" s="22">
        <v>474</v>
      </c>
      <c r="B598" s="84" t="s">
        <v>552</v>
      </c>
      <c r="C598" s="84" t="s">
        <v>553</v>
      </c>
      <c r="D598" s="84" t="s">
        <v>146</v>
      </c>
      <c r="E598" s="84" t="s">
        <v>40</v>
      </c>
      <c r="F598" s="84" t="s">
        <v>45</v>
      </c>
      <c r="G598" s="85">
        <v>167</v>
      </c>
      <c r="H598" s="85">
        <v>69</v>
      </c>
    </row>
    <row r="599" spans="1:8" x14ac:dyDescent="0.25">
      <c r="A599" s="22">
        <v>360</v>
      </c>
      <c r="B599" s="86" t="s">
        <v>552</v>
      </c>
      <c r="C599" s="86" t="s">
        <v>554</v>
      </c>
      <c r="D599" s="86" t="s">
        <v>149</v>
      </c>
      <c r="E599" s="86" t="s">
        <v>38</v>
      </c>
      <c r="F599" s="86" t="s">
        <v>113</v>
      </c>
      <c r="G599" s="87">
        <v>147</v>
      </c>
      <c r="H599" s="87">
        <v>79</v>
      </c>
    </row>
    <row r="600" spans="1:8" x14ac:dyDescent="0.25">
      <c r="A600" s="22">
        <v>360</v>
      </c>
      <c r="B600" s="86" t="s">
        <v>552</v>
      </c>
      <c r="C600" s="86" t="s">
        <v>554</v>
      </c>
      <c r="D600" s="86" t="s">
        <v>149</v>
      </c>
      <c r="E600" s="86" t="s">
        <v>114</v>
      </c>
      <c r="F600" s="86" t="s">
        <v>63</v>
      </c>
      <c r="G600" s="87">
        <v>279</v>
      </c>
      <c r="H600" s="87">
        <v>79</v>
      </c>
    </row>
    <row r="601" spans="1:8" ht="25.5" customHeight="1" x14ac:dyDescent="0.25">
      <c r="A601" s="22">
        <v>360</v>
      </c>
      <c r="B601" s="86" t="s">
        <v>552</v>
      </c>
      <c r="C601" s="86" t="s">
        <v>554</v>
      </c>
      <c r="D601" s="86" t="s">
        <v>149</v>
      </c>
      <c r="E601" s="86" t="s">
        <v>64</v>
      </c>
      <c r="F601" s="86" t="s">
        <v>45</v>
      </c>
      <c r="G601" s="87">
        <v>147</v>
      </c>
      <c r="H601" s="87">
        <v>79</v>
      </c>
    </row>
    <row r="602" spans="1:8" ht="25.5" customHeight="1" x14ac:dyDescent="0.25">
      <c r="A602" s="22">
        <v>361</v>
      </c>
      <c r="B602" s="84" t="s">
        <v>552</v>
      </c>
      <c r="C602" s="84" t="s">
        <v>555</v>
      </c>
      <c r="D602" s="84" t="s">
        <v>556</v>
      </c>
      <c r="E602" s="84" t="s">
        <v>35</v>
      </c>
      <c r="F602" s="84" t="s">
        <v>35</v>
      </c>
      <c r="G602" s="85">
        <v>98</v>
      </c>
      <c r="H602" s="85">
        <v>64</v>
      </c>
    </row>
    <row r="603" spans="1:8" ht="25.5" customHeight="1" x14ac:dyDescent="0.25">
      <c r="A603" s="22">
        <v>362</v>
      </c>
      <c r="B603" s="86" t="s">
        <v>552</v>
      </c>
      <c r="C603" s="86" t="s">
        <v>557</v>
      </c>
      <c r="D603" s="86" t="s">
        <v>558</v>
      </c>
      <c r="E603" s="86" t="s">
        <v>35</v>
      </c>
      <c r="F603" s="86" t="s">
        <v>35</v>
      </c>
      <c r="G603" s="87">
        <v>128</v>
      </c>
      <c r="H603" s="87">
        <v>64</v>
      </c>
    </row>
    <row r="604" spans="1:8" x14ac:dyDescent="0.25">
      <c r="A604" s="22">
        <v>362</v>
      </c>
      <c r="B604" s="84" t="s">
        <v>559</v>
      </c>
      <c r="C604" s="84" t="s">
        <v>560</v>
      </c>
      <c r="D604" s="84" t="s">
        <v>497</v>
      </c>
      <c r="E604" s="84" t="s">
        <v>38</v>
      </c>
      <c r="F604" s="84" t="s">
        <v>55</v>
      </c>
      <c r="G604" s="85">
        <v>123</v>
      </c>
      <c r="H604" s="85">
        <v>59</v>
      </c>
    </row>
    <row r="605" spans="1:8" ht="25.5" customHeight="1" x14ac:dyDescent="0.25">
      <c r="A605" s="22">
        <v>362</v>
      </c>
      <c r="B605" s="84" t="s">
        <v>559</v>
      </c>
      <c r="C605" s="84" t="s">
        <v>560</v>
      </c>
      <c r="D605" s="84" t="s">
        <v>497</v>
      </c>
      <c r="E605" s="84" t="s">
        <v>56</v>
      </c>
      <c r="F605" s="84" t="s">
        <v>88</v>
      </c>
      <c r="G605" s="85">
        <v>105</v>
      </c>
      <c r="H605" s="85">
        <v>59</v>
      </c>
    </row>
    <row r="606" spans="1:8" ht="25.5" customHeight="1" x14ac:dyDescent="0.25">
      <c r="A606" s="22">
        <v>458</v>
      </c>
      <c r="B606" s="84" t="s">
        <v>559</v>
      </c>
      <c r="C606" s="84" t="s">
        <v>560</v>
      </c>
      <c r="D606" s="84" t="s">
        <v>497</v>
      </c>
      <c r="E606" s="84" t="s">
        <v>89</v>
      </c>
      <c r="F606" s="84" t="s">
        <v>45</v>
      </c>
      <c r="G606" s="85">
        <v>123</v>
      </c>
      <c r="H606" s="85">
        <v>59</v>
      </c>
    </row>
    <row r="607" spans="1:8" x14ac:dyDescent="0.25">
      <c r="A607" s="22">
        <v>459</v>
      </c>
      <c r="B607" s="86" t="s">
        <v>559</v>
      </c>
      <c r="C607" s="86" t="s">
        <v>561</v>
      </c>
      <c r="D607" s="86" t="s">
        <v>725</v>
      </c>
      <c r="E607" s="86" t="s">
        <v>35</v>
      </c>
      <c r="F607" s="86" t="s">
        <v>35</v>
      </c>
      <c r="G607" s="87">
        <v>126</v>
      </c>
      <c r="H607" s="87">
        <v>69</v>
      </c>
    </row>
    <row r="608" spans="1:8" x14ac:dyDescent="0.25">
      <c r="A608" s="22">
        <v>363</v>
      </c>
      <c r="B608" s="84" t="s">
        <v>559</v>
      </c>
      <c r="C608" s="84" t="s">
        <v>562</v>
      </c>
      <c r="D608" s="84" t="s">
        <v>562</v>
      </c>
      <c r="E608" s="84" t="s">
        <v>35</v>
      </c>
      <c r="F608" s="84" t="s">
        <v>35</v>
      </c>
      <c r="G608" s="85">
        <v>116</v>
      </c>
      <c r="H608" s="85">
        <v>69</v>
      </c>
    </row>
    <row r="609" spans="1:8" ht="25.5" customHeight="1" x14ac:dyDescent="0.25">
      <c r="A609" s="22">
        <v>428</v>
      </c>
      <c r="B609" s="86" t="s">
        <v>559</v>
      </c>
      <c r="C609" s="86" t="s">
        <v>563</v>
      </c>
      <c r="D609" s="86" t="s">
        <v>564</v>
      </c>
      <c r="E609" s="86" t="s">
        <v>35</v>
      </c>
      <c r="F609" s="86" t="s">
        <v>35</v>
      </c>
      <c r="G609" s="87">
        <v>104</v>
      </c>
      <c r="H609" s="87">
        <v>64</v>
      </c>
    </row>
    <row r="610" spans="1:8" ht="25.5" customHeight="1" x14ac:dyDescent="0.25">
      <c r="A610" s="22">
        <v>365</v>
      </c>
      <c r="B610" s="84" t="s">
        <v>559</v>
      </c>
      <c r="C610" s="84" t="s">
        <v>224</v>
      </c>
      <c r="D610" s="84" t="s">
        <v>565</v>
      </c>
      <c r="E610" s="84" t="s">
        <v>35</v>
      </c>
      <c r="F610" s="84" t="s">
        <v>35</v>
      </c>
      <c r="G610" s="85">
        <v>145</v>
      </c>
      <c r="H610" s="85">
        <v>64</v>
      </c>
    </row>
    <row r="611" spans="1:8" ht="25.5" customHeight="1" x14ac:dyDescent="0.25">
      <c r="A611" s="22">
        <v>368</v>
      </c>
      <c r="B611" s="86" t="s">
        <v>559</v>
      </c>
      <c r="C611" s="86" t="s">
        <v>566</v>
      </c>
      <c r="D611" s="86" t="s">
        <v>567</v>
      </c>
      <c r="E611" s="86" t="s">
        <v>35</v>
      </c>
      <c r="F611" s="86" t="s">
        <v>35</v>
      </c>
      <c r="G611" s="87">
        <v>122</v>
      </c>
      <c r="H611" s="87">
        <v>59</v>
      </c>
    </row>
    <row r="612" spans="1:8" x14ac:dyDescent="0.25">
      <c r="A612" s="22">
        <v>368</v>
      </c>
      <c r="B612" s="84" t="s">
        <v>559</v>
      </c>
      <c r="C612" s="84" t="s">
        <v>568</v>
      </c>
      <c r="D612" s="84" t="s">
        <v>569</v>
      </c>
      <c r="E612" s="84" t="s">
        <v>38</v>
      </c>
      <c r="F612" s="84" t="s">
        <v>41</v>
      </c>
      <c r="G612" s="85">
        <v>106</v>
      </c>
      <c r="H612" s="85">
        <v>64</v>
      </c>
    </row>
    <row r="613" spans="1:8" ht="25.5" customHeight="1" x14ac:dyDescent="0.25">
      <c r="A613" s="22">
        <v>368</v>
      </c>
      <c r="B613" s="84" t="s">
        <v>559</v>
      </c>
      <c r="C613" s="84" t="s">
        <v>568</v>
      </c>
      <c r="D613" s="84" t="s">
        <v>569</v>
      </c>
      <c r="E613" s="84" t="s">
        <v>42</v>
      </c>
      <c r="F613" s="84" t="s">
        <v>65</v>
      </c>
      <c r="G613" s="85">
        <v>186</v>
      </c>
      <c r="H613" s="85">
        <v>64</v>
      </c>
    </row>
    <row r="614" spans="1:8" ht="25.5" customHeight="1" x14ac:dyDescent="0.25">
      <c r="A614" s="22">
        <v>369</v>
      </c>
      <c r="B614" s="84" t="s">
        <v>559</v>
      </c>
      <c r="C614" s="84" t="s">
        <v>568</v>
      </c>
      <c r="D614" s="84" t="s">
        <v>569</v>
      </c>
      <c r="E614" s="84" t="s">
        <v>66</v>
      </c>
      <c r="F614" s="84" t="s">
        <v>45</v>
      </c>
      <c r="G614" s="85">
        <v>106</v>
      </c>
      <c r="H614" s="85">
        <v>64</v>
      </c>
    </row>
    <row r="615" spans="1:8" ht="25.5" customHeight="1" x14ac:dyDescent="0.25">
      <c r="A615" s="22">
        <v>371</v>
      </c>
      <c r="B615" s="86" t="s">
        <v>559</v>
      </c>
      <c r="C615" s="86" t="s">
        <v>570</v>
      </c>
      <c r="D615" s="86" t="s">
        <v>571</v>
      </c>
      <c r="E615" s="86" t="s">
        <v>38</v>
      </c>
      <c r="F615" s="86" t="s">
        <v>88</v>
      </c>
      <c r="G615" s="87">
        <v>112</v>
      </c>
      <c r="H615" s="87">
        <v>64</v>
      </c>
    </row>
    <row r="616" spans="1:8" ht="25.5" customHeight="1" x14ac:dyDescent="0.25">
      <c r="A616" s="22">
        <v>371</v>
      </c>
      <c r="B616" s="86" t="s">
        <v>559</v>
      </c>
      <c r="C616" s="86" t="s">
        <v>570</v>
      </c>
      <c r="D616" s="86" t="s">
        <v>571</v>
      </c>
      <c r="E616" s="86" t="s">
        <v>89</v>
      </c>
      <c r="F616" s="86" t="s">
        <v>65</v>
      </c>
      <c r="G616" s="87">
        <v>207</v>
      </c>
      <c r="H616" s="87">
        <v>64</v>
      </c>
    </row>
    <row r="617" spans="1:8" ht="25.5" customHeight="1" x14ac:dyDescent="0.25">
      <c r="A617" s="22">
        <v>371</v>
      </c>
      <c r="B617" s="86" t="s">
        <v>559</v>
      </c>
      <c r="C617" s="86" t="s">
        <v>570</v>
      </c>
      <c r="D617" s="86" t="s">
        <v>571</v>
      </c>
      <c r="E617" s="86" t="s">
        <v>66</v>
      </c>
      <c r="F617" s="86" t="s">
        <v>45</v>
      </c>
      <c r="G617" s="87">
        <v>112</v>
      </c>
      <c r="H617" s="87">
        <v>64</v>
      </c>
    </row>
    <row r="618" spans="1:8" ht="25.5" customHeight="1" x14ac:dyDescent="0.25">
      <c r="A618" s="22">
        <v>372</v>
      </c>
      <c r="B618" s="84" t="s">
        <v>559</v>
      </c>
      <c r="C618" s="84" t="s">
        <v>572</v>
      </c>
      <c r="D618" s="84" t="s">
        <v>573</v>
      </c>
      <c r="E618" s="84" t="s">
        <v>38</v>
      </c>
      <c r="F618" s="84" t="s">
        <v>47</v>
      </c>
      <c r="G618" s="85">
        <v>102</v>
      </c>
      <c r="H618" s="85">
        <v>64</v>
      </c>
    </row>
    <row r="619" spans="1:8" ht="25.5" customHeight="1" x14ac:dyDescent="0.25">
      <c r="A619" s="22">
        <v>372</v>
      </c>
      <c r="B619" s="84" t="s">
        <v>559</v>
      </c>
      <c r="C619" s="84" t="s">
        <v>572</v>
      </c>
      <c r="D619" s="84" t="s">
        <v>573</v>
      </c>
      <c r="E619" s="84" t="s">
        <v>48</v>
      </c>
      <c r="F619" s="84" t="s">
        <v>63</v>
      </c>
      <c r="G619" s="85">
        <v>96</v>
      </c>
      <c r="H619" s="85">
        <v>64</v>
      </c>
    </row>
    <row r="620" spans="1:8" ht="25.5" customHeight="1" x14ac:dyDescent="0.25">
      <c r="A620" s="22">
        <v>372</v>
      </c>
      <c r="B620" s="84" t="s">
        <v>559</v>
      </c>
      <c r="C620" s="84" t="s">
        <v>572</v>
      </c>
      <c r="D620" s="84" t="s">
        <v>573</v>
      </c>
      <c r="E620" s="84" t="s">
        <v>64</v>
      </c>
      <c r="F620" s="84" t="s">
        <v>65</v>
      </c>
      <c r="G620" s="85">
        <v>118</v>
      </c>
      <c r="H620" s="85">
        <v>64</v>
      </c>
    </row>
    <row r="621" spans="1:8" ht="25.5" customHeight="1" x14ac:dyDescent="0.25">
      <c r="A621" s="22">
        <v>373</v>
      </c>
      <c r="B621" s="84" t="s">
        <v>559</v>
      </c>
      <c r="C621" s="84" t="s">
        <v>572</v>
      </c>
      <c r="D621" s="84" t="s">
        <v>573</v>
      </c>
      <c r="E621" s="84" t="s">
        <v>66</v>
      </c>
      <c r="F621" s="84" t="s">
        <v>45</v>
      </c>
      <c r="G621" s="85">
        <v>102</v>
      </c>
      <c r="H621" s="85">
        <v>64</v>
      </c>
    </row>
    <row r="622" spans="1:8" x14ac:dyDescent="0.25">
      <c r="A622" s="22">
        <v>374</v>
      </c>
      <c r="B622" s="86" t="s">
        <v>574</v>
      </c>
      <c r="C622" s="86" t="s">
        <v>726</v>
      </c>
      <c r="D622" s="86" t="s">
        <v>727</v>
      </c>
      <c r="E622" s="86" t="s">
        <v>38</v>
      </c>
      <c r="F622" s="86" t="s">
        <v>55</v>
      </c>
      <c r="G622" s="87">
        <v>146</v>
      </c>
      <c r="H622" s="87">
        <v>69</v>
      </c>
    </row>
    <row r="623" spans="1:8" ht="63.75" customHeight="1" x14ac:dyDescent="0.25">
      <c r="A623" s="22">
        <v>374</v>
      </c>
      <c r="B623" s="86" t="s">
        <v>574</v>
      </c>
      <c r="C623" s="86" t="s">
        <v>726</v>
      </c>
      <c r="D623" s="86" t="s">
        <v>727</v>
      </c>
      <c r="E623" s="86" t="s">
        <v>56</v>
      </c>
      <c r="F623" s="86" t="s">
        <v>41</v>
      </c>
      <c r="G623" s="87">
        <v>111</v>
      </c>
      <c r="H623" s="87">
        <v>69</v>
      </c>
    </row>
    <row r="624" spans="1:8" ht="63.75" customHeight="1" x14ac:dyDescent="0.25">
      <c r="A624" s="22">
        <v>374</v>
      </c>
      <c r="B624" s="86" t="s">
        <v>574</v>
      </c>
      <c r="C624" s="86" t="s">
        <v>726</v>
      </c>
      <c r="D624" s="86" t="s">
        <v>727</v>
      </c>
      <c r="E624" s="86" t="s">
        <v>42</v>
      </c>
      <c r="F624" s="86" t="s">
        <v>45</v>
      </c>
      <c r="G624" s="87">
        <v>146</v>
      </c>
      <c r="H624" s="87">
        <v>69</v>
      </c>
    </row>
    <row r="625" spans="1:8" ht="63.75" customHeight="1" x14ac:dyDescent="0.25">
      <c r="A625" s="22">
        <v>377</v>
      </c>
      <c r="B625" s="84" t="s">
        <v>574</v>
      </c>
      <c r="C625" s="84" t="s">
        <v>389</v>
      </c>
      <c r="D625" s="84" t="s">
        <v>575</v>
      </c>
      <c r="E625" s="84" t="s">
        <v>38</v>
      </c>
      <c r="F625" s="84" t="s">
        <v>55</v>
      </c>
      <c r="G625" s="85">
        <v>124</v>
      </c>
      <c r="H625" s="85">
        <v>79</v>
      </c>
    </row>
    <row r="626" spans="1:8" x14ac:dyDescent="0.25">
      <c r="A626" s="22">
        <v>377</v>
      </c>
      <c r="B626" s="84" t="s">
        <v>574</v>
      </c>
      <c r="C626" s="84" t="s">
        <v>389</v>
      </c>
      <c r="D626" s="84" t="s">
        <v>575</v>
      </c>
      <c r="E626" s="84" t="s">
        <v>56</v>
      </c>
      <c r="F626" s="84" t="s">
        <v>43</v>
      </c>
      <c r="G626" s="85">
        <v>107</v>
      </c>
      <c r="H626" s="85">
        <v>79</v>
      </c>
    </row>
    <row r="627" spans="1:8" x14ac:dyDescent="0.25">
      <c r="A627" s="22">
        <v>377</v>
      </c>
      <c r="B627" s="84" t="s">
        <v>574</v>
      </c>
      <c r="C627" s="84" t="s">
        <v>389</v>
      </c>
      <c r="D627" s="84" t="s">
        <v>575</v>
      </c>
      <c r="E627" s="84" t="s">
        <v>44</v>
      </c>
      <c r="F627" s="84" t="s">
        <v>45</v>
      </c>
      <c r="G627" s="85">
        <v>124</v>
      </c>
      <c r="H627" s="85">
        <v>79</v>
      </c>
    </row>
    <row r="628" spans="1:8" ht="25.5" customHeight="1" x14ac:dyDescent="0.25">
      <c r="A628" s="22">
        <v>378</v>
      </c>
      <c r="B628" s="86" t="s">
        <v>574</v>
      </c>
      <c r="C628" s="86" t="s">
        <v>576</v>
      </c>
      <c r="D628" s="86" t="s">
        <v>472</v>
      </c>
      <c r="E628" s="86" t="s">
        <v>38</v>
      </c>
      <c r="F628" s="86" t="s">
        <v>55</v>
      </c>
      <c r="G628" s="87">
        <v>149</v>
      </c>
      <c r="H628" s="87">
        <v>69</v>
      </c>
    </row>
    <row r="629" spans="1:8" ht="25.5" customHeight="1" x14ac:dyDescent="0.25">
      <c r="A629" s="22">
        <v>378</v>
      </c>
      <c r="B629" s="86" t="s">
        <v>574</v>
      </c>
      <c r="C629" s="86" t="s">
        <v>576</v>
      </c>
      <c r="D629" s="86" t="s">
        <v>472</v>
      </c>
      <c r="E629" s="86" t="s">
        <v>56</v>
      </c>
      <c r="F629" s="86" t="s">
        <v>43</v>
      </c>
      <c r="G629" s="87">
        <v>127</v>
      </c>
      <c r="H629" s="87">
        <v>69</v>
      </c>
    </row>
    <row r="630" spans="1:8" x14ac:dyDescent="0.25">
      <c r="A630" s="22">
        <v>378</v>
      </c>
      <c r="B630" s="86" t="s">
        <v>574</v>
      </c>
      <c r="C630" s="86" t="s">
        <v>576</v>
      </c>
      <c r="D630" s="86" t="s">
        <v>472</v>
      </c>
      <c r="E630" s="86" t="s">
        <v>44</v>
      </c>
      <c r="F630" s="86" t="s">
        <v>45</v>
      </c>
      <c r="G630" s="87">
        <v>149</v>
      </c>
      <c r="H630" s="87">
        <v>69</v>
      </c>
    </row>
    <row r="631" spans="1:8" ht="38.25" customHeight="1" x14ac:dyDescent="0.25">
      <c r="A631" s="22">
        <v>379</v>
      </c>
      <c r="B631" s="84" t="s">
        <v>574</v>
      </c>
      <c r="C631" s="84" t="s">
        <v>577</v>
      </c>
      <c r="D631" s="84" t="s">
        <v>578</v>
      </c>
      <c r="E631" s="84" t="s">
        <v>38</v>
      </c>
      <c r="F631" s="84" t="s">
        <v>113</v>
      </c>
      <c r="G631" s="85">
        <v>146</v>
      </c>
      <c r="H631" s="85">
        <v>79</v>
      </c>
    </row>
    <row r="632" spans="1:8" ht="38.25" customHeight="1" x14ac:dyDescent="0.25">
      <c r="A632" s="22">
        <v>380</v>
      </c>
      <c r="B632" s="84" t="s">
        <v>574</v>
      </c>
      <c r="C632" s="84" t="s">
        <v>577</v>
      </c>
      <c r="D632" s="84" t="s">
        <v>578</v>
      </c>
      <c r="E632" s="84" t="s">
        <v>114</v>
      </c>
      <c r="F632" s="84" t="s">
        <v>39</v>
      </c>
      <c r="G632" s="85">
        <v>154</v>
      </c>
      <c r="H632" s="85">
        <v>79</v>
      </c>
    </row>
    <row r="633" spans="1:8" ht="38.25" customHeight="1" x14ac:dyDescent="0.25">
      <c r="A633" s="22">
        <v>381</v>
      </c>
      <c r="B633" s="84" t="s">
        <v>574</v>
      </c>
      <c r="C633" s="84" t="s">
        <v>577</v>
      </c>
      <c r="D633" s="84" t="s">
        <v>578</v>
      </c>
      <c r="E633" s="84" t="s">
        <v>40</v>
      </c>
      <c r="F633" s="84" t="s">
        <v>45</v>
      </c>
      <c r="G633" s="85">
        <v>146</v>
      </c>
      <c r="H633" s="85">
        <v>79</v>
      </c>
    </row>
    <row r="634" spans="1:8" ht="38.25" customHeight="1" x14ac:dyDescent="0.25">
      <c r="A634" s="22">
        <v>381</v>
      </c>
      <c r="B634" s="86" t="s">
        <v>574</v>
      </c>
      <c r="C634" s="86" t="s">
        <v>579</v>
      </c>
      <c r="D634" s="86" t="s">
        <v>580</v>
      </c>
      <c r="E634" s="86" t="s">
        <v>38</v>
      </c>
      <c r="F634" s="86" t="s">
        <v>55</v>
      </c>
      <c r="G634" s="87">
        <v>112</v>
      </c>
      <c r="H634" s="87">
        <v>64</v>
      </c>
    </row>
    <row r="635" spans="1:8" ht="38.25" customHeight="1" x14ac:dyDescent="0.25">
      <c r="A635" s="22">
        <v>381</v>
      </c>
      <c r="B635" s="86" t="s">
        <v>574</v>
      </c>
      <c r="C635" s="86" t="s">
        <v>579</v>
      </c>
      <c r="D635" s="86" t="s">
        <v>580</v>
      </c>
      <c r="E635" s="86" t="s">
        <v>56</v>
      </c>
      <c r="F635" s="86" t="s">
        <v>41</v>
      </c>
      <c r="G635" s="87">
        <v>98</v>
      </c>
      <c r="H635" s="87">
        <v>64</v>
      </c>
    </row>
    <row r="636" spans="1:8" ht="38.25" customHeight="1" x14ac:dyDescent="0.25">
      <c r="A636" s="22">
        <v>384</v>
      </c>
      <c r="B636" s="86" t="s">
        <v>574</v>
      </c>
      <c r="C636" s="86" t="s">
        <v>579</v>
      </c>
      <c r="D636" s="86" t="s">
        <v>580</v>
      </c>
      <c r="E636" s="86" t="s">
        <v>42</v>
      </c>
      <c r="F636" s="86" t="s">
        <v>45</v>
      </c>
      <c r="G636" s="87">
        <v>112</v>
      </c>
      <c r="H636" s="87">
        <v>64</v>
      </c>
    </row>
    <row r="637" spans="1:8" ht="25.5" customHeight="1" x14ac:dyDescent="0.25">
      <c r="A637" s="22">
        <v>384</v>
      </c>
      <c r="B637" s="84" t="s">
        <v>581</v>
      </c>
      <c r="C637" s="84" t="s">
        <v>582</v>
      </c>
      <c r="D637" s="84" t="s">
        <v>583</v>
      </c>
      <c r="E637" s="84" t="s">
        <v>38</v>
      </c>
      <c r="F637" s="84" t="s">
        <v>41</v>
      </c>
      <c r="G637" s="85">
        <v>116</v>
      </c>
      <c r="H637" s="85">
        <v>74</v>
      </c>
    </row>
    <row r="638" spans="1:8" ht="25.5" customHeight="1" x14ac:dyDescent="0.25">
      <c r="A638" s="22">
        <v>384</v>
      </c>
      <c r="B638" s="84" t="s">
        <v>581</v>
      </c>
      <c r="C638" s="84" t="s">
        <v>582</v>
      </c>
      <c r="D638" s="84" t="s">
        <v>583</v>
      </c>
      <c r="E638" s="84" t="s">
        <v>42</v>
      </c>
      <c r="F638" s="84" t="s">
        <v>65</v>
      </c>
      <c r="G638" s="85">
        <v>139</v>
      </c>
      <c r="H638" s="85">
        <v>74</v>
      </c>
    </row>
    <row r="639" spans="1:8" ht="25.5" customHeight="1" x14ac:dyDescent="0.25">
      <c r="A639" s="22">
        <v>385</v>
      </c>
      <c r="B639" s="84" t="s">
        <v>581</v>
      </c>
      <c r="C639" s="84" t="s">
        <v>582</v>
      </c>
      <c r="D639" s="84" t="s">
        <v>583</v>
      </c>
      <c r="E639" s="84" t="s">
        <v>66</v>
      </c>
      <c r="F639" s="84" t="s">
        <v>45</v>
      </c>
      <c r="G639" s="85">
        <v>116</v>
      </c>
      <c r="H639" s="85">
        <v>74</v>
      </c>
    </row>
    <row r="640" spans="1:8" ht="25.5" customHeight="1" x14ac:dyDescent="0.25">
      <c r="A640" s="22">
        <v>385</v>
      </c>
      <c r="B640" s="86" t="s">
        <v>581</v>
      </c>
      <c r="C640" s="86" t="s">
        <v>584</v>
      </c>
      <c r="D640" s="86" t="s">
        <v>585</v>
      </c>
      <c r="E640" s="86" t="s">
        <v>38</v>
      </c>
      <c r="F640" s="86" t="s">
        <v>88</v>
      </c>
      <c r="G640" s="87">
        <v>111</v>
      </c>
      <c r="H640" s="87">
        <v>74</v>
      </c>
    </row>
    <row r="641" spans="1:8" ht="25.5" customHeight="1" x14ac:dyDescent="0.25">
      <c r="A641" s="22">
        <v>385</v>
      </c>
      <c r="B641" s="86" t="s">
        <v>581</v>
      </c>
      <c r="C641" s="86" t="s">
        <v>584</v>
      </c>
      <c r="D641" s="86" t="s">
        <v>585</v>
      </c>
      <c r="E641" s="86" t="s">
        <v>89</v>
      </c>
      <c r="F641" s="86" t="s">
        <v>65</v>
      </c>
      <c r="G641" s="87">
        <v>137</v>
      </c>
      <c r="H641" s="87">
        <v>74</v>
      </c>
    </row>
    <row r="642" spans="1:8" ht="25.5" customHeight="1" x14ac:dyDescent="0.25">
      <c r="A642" s="22">
        <v>386</v>
      </c>
      <c r="B642" s="86" t="s">
        <v>581</v>
      </c>
      <c r="C642" s="86" t="s">
        <v>584</v>
      </c>
      <c r="D642" s="86" t="s">
        <v>585</v>
      </c>
      <c r="E642" s="86" t="s">
        <v>66</v>
      </c>
      <c r="F642" s="86" t="s">
        <v>45</v>
      </c>
      <c r="G642" s="87">
        <v>111</v>
      </c>
      <c r="H642" s="87">
        <v>74</v>
      </c>
    </row>
    <row r="643" spans="1:8" ht="63.75" customHeight="1" x14ac:dyDescent="0.25">
      <c r="A643" s="22">
        <v>386</v>
      </c>
      <c r="B643" s="84" t="s">
        <v>581</v>
      </c>
      <c r="C643" s="84" t="s">
        <v>586</v>
      </c>
      <c r="D643" s="84" t="s">
        <v>587</v>
      </c>
      <c r="E643" s="84" t="s">
        <v>38</v>
      </c>
      <c r="F643" s="84" t="s">
        <v>55</v>
      </c>
      <c r="G643" s="85">
        <v>112</v>
      </c>
      <c r="H643" s="85">
        <v>74</v>
      </c>
    </row>
    <row r="644" spans="1:8" ht="63.75" customHeight="1" x14ac:dyDescent="0.25">
      <c r="A644" s="22">
        <v>386</v>
      </c>
      <c r="B644" s="84" t="s">
        <v>581</v>
      </c>
      <c r="C644" s="84" t="s">
        <v>586</v>
      </c>
      <c r="D644" s="84" t="s">
        <v>587</v>
      </c>
      <c r="E644" s="84" t="s">
        <v>56</v>
      </c>
      <c r="F644" s="84" t="s">
        <v>65</v>
      </c>
      <c r="G644" s="85">
        <v>133</v>
      </c>
      <c r="H644" s="85">
        <v>74</v>
      </c>
    </row>
    <row r="645" spans="1:8" ht="63.75" customHeight="1" x14ac:dyDescent="0.25">
      <c r="A645" s="22">
        <v>387</v>
      </c>
      <c r="B645" s="84" t="s">
        <v>581</v>
      </c>
      <c r="C645" s="84" t="s">
        <v>586</v>
      </c>
      <c r="D645" s="84" t="s">
        <v>587</v>
      </c>
      <c r="E645" s="84" t="s">
        <v>66</v>
      </c>
      <c r="F645" s="84" t="s">
        <v>45</v>
      </c>
      <c r="G645" s="85">
        <v>112</v>
      </c>
      <c r="H645" s="85">
        <v>74</v>
      </c>
    </row>
    <row r="646" spans="1:8" ht="25.5" customHeight="1" x14ac:dyDescent="0.25">
      <c r="A646" s="22">
        <v>387</v>
      </c>
      <c r="B646" s="86" t="s">
        <v>581</v>
      </c>
      <c r="C646" s="86" t="s">
        <v>588</v>
      </c>
      <c r="D646" s="86" t="s">
        <v>589</v>
      </c>
      <c r="E646" s="86" t="s">
        <v>38</v>
      </c>
      <c r="F646" s="86" t="s">
        <v>88</v>
      </c>
      <c r="G646" s="87">
        <v>104</v>
      </c>
      <c r="H646" s="87">
        <v>74</v>
      </c>
    </row>
    <row r="647" spans="1:8" x14ac:dyDescent="0.25">
      <c r="A647" s="22">
        <v>387</v>
      </c>
      <c r="B647" s="86" t="s">
        <v>581</v>
      </c>
      <c r="C647" s="86" t="s">
        <v>588</v>
      </c>
      <c r="D647" s="86" t="s">
        <v>589</v>
      </c>
      <c r="E647" s="86" t="s">
        <v>89</v>
      </c>
      <c r="F647" s="86" t="s">
        <v>65</v>
      </c>
      <c r="G647" s="87">
        <v>161</v>
      </c>
      <c r="H647" s="87">
        <v>74</v>
      </c>
    </row>
    <row r="648" spans="1:8" x14ac:dyDescent="0.25">
      <c r="A648" s="22">
        <v>475</v>
      </c>
      <c r="B648" s="86" t="s">
        <v>581</v>
      </c>
      <c r="C648" s="86" t="s">
        <v>588</v>
      </c>
      <c r="D648" s="86" t="s">
        <v>589</v>
      </c>
      <c r="E648" s="86" t="s">
        <v>66</v>
      </c>
      <c r="F648" s="86" t="s">
        <v>45</v>
      </c>
      <c r="G648" s="87">
        <v>104</v>
      </c>
      <c r="H648" s="87">
        <v>74</v>
      </c>
    </row>
    <row r="649" spans="1:8" x14ac:dyDescent="0.25">
      <c r="A649" s="22">
        <v>389</v>
      </c>
      <c r="B649" s="84" t="s">
        <v>581</v>
      </c>
      <c r="C649" s="84" t="s">
        <v>590</v>
      </c>
      <c r="D649" s="84" t="s">
        <v>591</v>
      </c>
      <c r="E649" s="84" t="s">
        <v>35</v>
      </c>
      <c r="F649" s="84" t="s">
        <v>35</v>
      </c>
      <c r="G649" s="85">
        <v>105</v>
      </c>
      <c r="H649" s="85">
        <v>69</v>
      </c>
    </row>
    <row r="650" spans="1:8" x14ac:dyDescent="0.25">
      <c r="A650" s="22">
        <v>389</v>
      </c>
      <c r="B650" s="86" t="s">
        <v>581</v>
      </c>
      <c r="C650" s="86" t="s">
        <v>592</v>
      </c>
      <c r="D650" s="86" t="s">
        <v>593</v>
      </c>
      <c r="E650" s="86" t="s">
        <v>38</v>
      </c>
      <c r="F650" s="86" t="s">
        <v>55</v>
      </c>
      <c r="G650" s="87">
        <v>232</v>
      </c>
      <c r="H650" s="87">
        <v>79</v>
      </c>
    </row>
    <row r="651" spans="1:8" ht="25.5" customHeight="1" x14ac:dyDescent="0.25">
      <c r="A651" s="22">
        <v>390</v>
      </c>
      <c r="B651" s="86" t="s">
        <v>581</v>
      </c>
      <c r="C651" s="86" t="s">
        <v>592</v>
      </c>
      <c r="D651" s="86" t="s">
        <v>593</v>
      </c>
      <c r="E651" s="86" t="s">
        <v>56</v>
      </c>
      <c r="F651" s="86" t="s">
        <v>57</v>
      </c>
      <c r="G651" s="87">
        <v>176</v>
      </c>
      <c r="H651" s="87">
        <v>79</v>
      </c>
    </row>
    <row r="652" spans="1:8" ht="25.5" customHeight="1" x14ac:dyDescent="0.25">
      <c r="A652" s="22">
        <v>391</v>
      </c>
      <c r="B652" s="86" t="s">
        <v>581</v>
      </c>
      <c r="C652" s="86" t="s">
        <v>592</v>
      </c>
      <c r="D652" s="86" t="s">
        <v>593</v>
      </c>
      <c r="E652" s="86" t="s">
        <v>58</v>
      </c>
      <c r="F652" s="86" t="s">
        <v>45</v>
      </c>
      <c r="G652" s="87">
        <v>232</v>
      </c>
      <c r="H652" s="87">
        <v>79</v>
      </c>
    </row>
    <row r="653" spans="1:8" ht="25.5" customHeight="1" x14ac:dyDescent="0.25">
      <c r="A653" s="22">
        <v>392</v>
      </c>
      <c r="B653" s="84" t="s">
        <v>581</v>
      </c>
      <c r="C653" s="84" t="s">
        <v>594</v>
      </c>
      <c r="D653" s="84" t="s">
        <v>594</v>
      </c>
      <c r="E653" s="84" t="s">
        <v>35</v>
      </c>
      <c r="F653" s="84" t="s">
        <v>35</v>
      </c>
      <c r="G653" s="85">
        <v>114</v>
      </c>
      <c r="H653" s="85">
        <v>74</v>
      </c>
    </row>
    <row r="654" spans="1:8" x14ac:dyDescent="0.25">
      <c r="A654" s="22">
        <v>392</v>
      </c>
      <c r="B654" s="86" t="s">
        <v>581</v>
      </c>
      <c r="C654" s="86" t="s">
        <v>595</v>
      </c>
      <c r="D654" s="86" t="s">
        <v>596</v>
      </c>
      <c r="E654" s="86" t="s">
        <v>35</v>
      </c>
      <c r="F654" s="86" t="s">
        <v>35</v>
      </c>
      <c r="G654" s="87">
        <v>126</v>
      </c>
      <c r="H654" s="87">
        <v>69</v>
      </c>
    </row>
    <row r="655" spans="1:8" ht="25.5" customHeight="1" x14ac:dyDescent="0.25">
      <c r="A655" s="22">
        <v>392</v>
      </c>
      <c r="B655" s="84" t="s">
        <v>581</v>
      </c>
      <c r="C655" s="84" t="s">
        <v>597</v>
      </c>
      <c r="D655" s="84" t="s">
        <v>598</v>
      </c>
      <c r="E655" s="84" t="s">
        <v>38</v>
      </c>
      <c r="F655" s="84" t="s">
        <v>55</v>
      </c>
      <c r="G655" s="85">
        <v>182</v>
      </c>
      <c r="H655" s="85">
        <v>74</v>
      </c>
    </row>
    <row r="656" spans="1:8" x14ac:dyDescent="0.25">
      <c r="A656" s="22">
        <v>412</v>
      </c>
      <c r="B656" s="84" t="s">
        <v>581</v>
      </c>
      <c r="C656" s="84" t="s">
        <v>597</v>
      </c>
      <c r="D656" s="84" t="s">
        <v>598</v>
      </c>
      <c r="E656" s="84" t="s">
        <v>56</v>
      </c>
      <c r="F656" s="84" t="s">
        <v>41</v>
      </c>
      <c r="G656" s="85">
        <v>152</v>
      </c>
      <c r="H656" s="85">
        <v>74</v>
      </c>
    </row>
    <row r="657" spans="1:8" x14ac:dyDescent="0.25">
      <c r="A657" s="22">
        <v>393</v>
      </c>
      <c r="B657" s="84" t="s">
        <v>581</v>
      </c>
      <c r="C657" s="84" t="s">
        <v>597</v>
      </c>
      <c r="D657" s="84" t="s">
        <v>598</v>
      </c>
      <c r="E657" s="84" t="s">
        <v>42</v>
      </c>
      <c r="F657" s="84" t="s">
        <v>45</v>
      </c>
      <c r="G657" s="85">
        <v>182</v>
      </c>
      <c r="H657" s="85">
        <v>74</v>
      </c>
    </row>
    <row r="658" spans="1:8" x14ac:dyDescent="0.25">
      <c r="A658" s="22">
        <v>396</v>
      </c>
      <c r="B658" s="86" t="s">
        <v>599</v>
      </c>
      <c r="C658" s="86" t="s">
        <v>600</v>
      </c>
      <c r="D658" s="86" t="s">
        <v>601</v>
      </c>
      <c r="E658" s="86" t="s">
        <v>35</v>
      </c>
      <c r="F658" s="86" t="s">
        <v>35</v>
      </c>
      <c r="G658" s="87">
        <v>103</v>
      </c>
      <c r="H658" s="87">
        <v>59</v>
      </c>
    </row>
    <row r="659" spans="1:8" ht="25.5" customHeight="1" x14ac:dyDescent="0.25">
      <c r="A659" s="22">
        <v>396</v>
      </c>
      <c r="B659" s="84" t="s">
        <v>599</v>
      </c>
      <c r="C659" s="84" t="s">
        <v>602</v>
      </c>
      <c r="D659" s="84" t="s">
        <v>603</v>
      </c>
      <c r="E659" s="84" t="s">
        <v>35</v>
      </c>
      <c r="F659" s="84" t="s">
        <v>35</v>
      </c>
      <c r="G659" s="85">
        <v>103</v>
      </c>
      <c r="H659" s="85">
        <v>64</v>
      </c>
    </row>
    <row r="660" spans="1:8" ht="25.5" customHeight="1" x14ac:dyDescent="0.25">
      <c r="A660" s="22">
        <v>396</v>
      </c>
      <c r="B660" s="86" t="s">
        <v>599</v>
      </c>
      <c r="C660" s="86" t="s">
        <v>604</v>
      </c>
      <c r="D660" s="86" t="s">
        <v>605</v>
      </c>
      <c r="E660" s="86" t="s">
        <v>38</v>
      </c>
      <c r="F660" s="86" t="s">
        <v>55</v>
      </c>
      <c r="G660" s="87">
        <v>131</v>
      </c>
      <c r="H660" s="87">
        <v>64</v>
      </c>
    </row>
    <row r="661" spans="1:8" ht="25.5" customHeight="1" x14ac:dyDescent="0.25">
      <c r="A661" s="22">
        <v>397</v>
      </c>
      <c r="B661" s="86" t="s">
        <v>599</v>
      </c>
      <c r="C661" s="86" t="s">
        <v>604</v>
      </c>
      <c r="D661" s="86" t="s">
        <v>605</v>
      </c>
      <c r="E661" s="86" t="s">
        <v>56</v>
      </c>
      <c r="F661" s="86" t="s">
        <v>63</v>
      </c>
      <c r="G661" s="87">
        <v>109</v>
      </c>
      <c r="H661" s="87">
        <v>64</v>
      </c>
    </row>
    <row r="662" spans="1:8" ht="25.5" customHeight="1" x14ac:dyDescent="0.25">
      <c r="A662" s="22">
        <v>399</v>
      </c>
      <c r="B662" s="86" t="s">
        <v>599</v>
      </c>
      <c r="C662" s="86" t="s">
        <v>604</v>
      </c>
      <c r="D662" s="86" t="s">
        <v>605</v>
      </c>
      <c r="E662" s="86" t="s">
        <v>64</v>
      </c>
      <c r="F662" s="86" t="s">
        <v>45</v>
      </c>
      <c r="G662" s="87">
        <v>131</v>
      </c>
      <c r="H662" s="87">
        <v>64</v>
      </c>
    </row>
    <row r="663" spans="1:8" ht="25.5" customHeight="1" x14ac:dyDescent="0.25">
      <c r="A663" s="22">
        <v>399</v>
      </c>
      <c r="B663" s="84" t="s">
        <v>599</v>
      </c>
      <c r="C663" s="84" t="s">
        <v>606</v>
      </c>
      <c r="D663" s="84" t="s">
        <v>606</v>
      </c>
      <c r="E663" s="84" t="s">
        <v>38</v>
      </c>
      <c r="F663" s="84" t="s">
        <v>41</v>
      </c>
      <c r="G663" s="85">
        <v>128</v>
      </c>
      <c r="H663" s="85">
        <v>64</v>
      </c>
    </row>
    <row r="664" spans="1:8" ht="25.5" customHeight="1" x14ac:dyDescent="0.25">
      <c r="A664" s="22">
        <v>399</v>
      </c>
      <c r="B664" s="84" t="s">
        <v>599</v>
      </c>
      <c r="C664" s="84" t="s">
        <v>606</v>
      </c>
      <c r="D664" s="84" t="s">
        <v>606</v>
      </c>
      <c r="E664" s="84" t="s">
        <v>42</v>
      </c>
      <c r="F664" s="84" t="s">
        <v>43</v>
      </c>
      <c r="G664" s="85">
        <v>149</v>
      </c>
      <c r="H664" s="85">
        <v>64</v>
      </c>
    </row>
    <row r="665" spans="1:8" ht="25.5" customHeight="1" x14ac:dyDescent="0.25">
      <c r="A665" s="22">
        <v>400</v>
      </c>
      <c r="B665" s="84" t="s">
        <v>599</v>
      </c>
      <c r="C665" s="84" t="s">
        <v>606</v>
      </c>
      <c r="D665" s="84" t="s">
        <v>606</v>
      </c>
      <c r="E665" s="84" t="s">
        <v>44</v>
      </c>
      <c r="F665" s="84" t="s">
        <v>45</v>
      </c>
      <c r="G665" s="85">
        <v>128</v>
      </c>
      <c r="H665" s="85">
        <v>64</v>
      </c>
    </row>
    <row r="666" spans="1:8" ht="25.5" customHeight="1" x14ac:dyDescent="0.25">
      <c r="A666" s="22">
        <v>400</v>
      </c>
      <c r="B666" s="86" t="s">
        <v>599</v>
      </c>
      <c r="C666" s="86" t="s">
        <v>607</v>
      </c>
      <c r="D666" s="86" t="s">
        <v>608</v>
      </c>
      <c r="E666" s="86" t="s">
        <v>38</v>
      </c>
      <c r="F666" s="86" t="s">
        <v>55</v>
      </c>
      <c r="G666" s="87">
        <v>102</v>
      </c>
      <c r="H666" s="87">
        <v>74</v>
      </c>
    </row>
    <row r="667" spans="1:8" ht="26.25" customHeight="1" x14ac:dyDescent="0.25">
      <c r="A667" s="22">
        <v>400</v>
      </c>
      <c r="B667" s="86" t="s">
        <v>599</v>
      </c>
      <c r="C667" s="86" t="s">
        <v>607</v>
      </c>
      <c r="D667" s="86" t="s">
        <v>608</v>
      </c>
      <c r="E667" s="86" t="s">
        <v>56</v>
      </c>
      <c r="F667" s="86" t="s">
        <v>41</v>
      </c>
      <c r="G667" s="87">
        <v>96</v>
      </c>
      <c r="H667" s="87">
        <v>74</v>
      </c>
    </row>
    <row r="668" spans="1:8" ht="26.25" customHeight="1" x14ac:dyDescent="0.25">
      <c r="A668" s="22">
        <v>401</v>
      </c>
      <c r="B668" s="86" t="s">
        <v>599</v>
      </c>
      <c r="C668" s="86" t="s">
        <v>607</v>
      </c>
      <c r="D668" s="86" t="s">
        <v>608</v>
      </c>
      <c r="E668" s="86" t="s">
        <v>42</v>
      </c>
      <c r="F668" s="86" t="s">
        <v>45</v>
      </c>
      <c r="G668" s="87">
        <v>102</v>
      </c>
      <c r="H668" s="87">
        <v>74</v>
      </c>
    </row>
    <row r="669" spans="1:8" ht="26.25" customHeight="1" x14ac:dyDescent="0.25">
      <c r="A669" s="22">
        <v>401</v>
      </c>
      <c r="B669" s="84" t="s">
        <v>599</v>
      </c>
      <c r="C669" s="84" t="s">
        <v>609</v>
      </c>
      <c r="D669" s="84" t="s">
        <v>308</v>
      </c>
      <c r="E669" s="84" t="s">
        <v>38</v>
      </c>
      <c r="F669" s="84" t="s">
        <v>41</v>
      </c>
      <c r="G669" s="85">
        <v>104</v>
      </c>
      <c r="H669" s="85">
        <v>59</v>
      </c>
    </row>
    <row r="670" spans="1:8" ht="25.5" customHeight="1" x14ac:dyDescent="0.25">
      <c r="A670" s="22">
        <v>401</v>
      </c>
      <c r="B670" s="84" t="s">
        <v>599</v>
      </c>
      <c r="C670" s="84" t="s">
        <v>609</v>
      </c>
      <c r="D670" s="84" t="s">
        <v>308</v>
      </c>
      <c r="E670" s="84" t="s">
        <v>42</v>
      </c>
      <c r="F670" s="84" t="s">
        <v>65</v>
      </c>
      <c r="G670" s="85">
        <v>132</v>
      </c>
      <c r="H670" s="85">
        <v>59</v>
      </c>
    </row>
    <row r="671" spans="1:8" x14ac:dyDescent="0.25">
      <c r="A671" s="22">
        <v>403</v>
      </c>
      <c r="B671" s="84" t="s">
        <v>599</v>
      </c>
      <c r="C671" s="84" t="s">
        <v>609</v>
      </c>
      <c r="D671" s="84" t="s">
        <v>308</v>
      </c>
      <c r="E671" s="84" t="s">
        <v>66</v>
      </c>
      <c r="F671" s="84" t="s">
        <v>45</v>
      </c>
      <c r="G671" s="85">
        <v>104</v>
      </c>
      <c r="H671" s="85">
        <v>59</v>
      </c>
    </row>
    <row r="672" spans="1:8" x14ac:dyDescent="0.25">
      <c r="A672" s="22">
        <v>405</v>
      </c>
      <c r="B672" s="86" t="s">
        <v>610</v>
      </c>
      <c r="C672" s="86" t="s">
        <v>510</v>
      </c>
      <c r="D672" s="86" t="s">
        <v>611</v>
      </c>
      <c r="E672" s="86" t="s">
        <v>35</v>
      </c>
      <c r="F672" s="86" t="s">
        <v>35</v>
      </c>
      <c r="G672" s="87">
        <v>109</v>
      </c>
      <c r="H672" s="87">
        <v>64</v>
      </c>
    </row>
    <row r="673" spans="1:8" x14ac:dyDescent="0.25">
      <c r="A673" s="22">
        <v>407</v>
      </c>
      <c r="B673" s="84" t="s">
        <v>610</v>
      </c>
      <c r="C673" s="84" t="s">
        <v>612</v>
      </c>
      <c r="D673" s="84" t="s">
        <v>613</v>
      </c>
      <c r="E673" s="84" t="s">
        <v>35</v>
      </c>
      <c r="F673" s="84" t="s">
        <v>35</v>
      </c>
      <c r="G673" s="85">
        <v>99</v>
      </c>
      <c r="H673" s="85">
        <v>59</v>
      </c>
    </row>
    <row r="674" spans="1:8" x14ac:dyDescent="0.25">
      <c r="A674" s="22">
        <v>408</v>
      </c>
      <c r="B674" s="86" t="s">
        <v>614</v>
      </c>
      <c r="C674" s="86" t="s">
        <v>615</v>
      </c>
      <c r="D674" s="86" t="s">
        <v>616</v>
      </c>
      <c r="E674" s="86" t="s">
        <v>38</v>
      </c>
      <c r="F674" s="86" t="s">
        <v>41</v>
      </c>
      <c r="G674" s="87">
        <v>131</v>
      </c>
      <c r="H674" s="87">
        <v>69</v>
      </c>
    </row>
    <row r="675" spans="1:8" ht="38.25" customHeight="1" x14ac:dyDescent="0.25">
      <c r="A675" s="22">
        <v>408</v>
      </c>
      <c r="B675" s="86" t="s">
        <v>614</v>
      </c>
      <c r="C675" s="86" t="s">
        <v>615</v>
      </c>
      <c r="D675" s="86" t="s">
        <v>616</v>
      </c>
      <c r="E675" s="86" t="s">
        <v>42</v>
      </c>
      <c r="F675" s="86" t="s">
        <v>45</v>
      </c>
      <c r="G675" s="87">
        <v>210</v>
      </c>
      <c r="H675" s="87">
        <v>69</v>
      </c>
    </row>
    <row r="676" spans="1:8" ht="25.5" customHeight="1" x14ac:dyDescent="0.25">
      <c r="A676" s="22">
        <v>408</v>
      </c>
      <c r="B676" s="84" t="s">
        <v>614</v>
      </c>
      <c r="C676" s="84" t="s">
        <v>617</v>
      </c>
      <c r="D676" s="84" t="s">
        <v>618</v>
      </c>
      <c r="E676" s="84" t="s">
        <v>38</v>
      </c>
      <c r="F676" s="84" t="s">
        <v>41</v>
      </c>
      <c r="G676" s="85">
        <v>151</v>
      </c>
      <c r="H676" s="85">
        <v>79</v>
      </c>
    </row>
    <row r="677" spans="1:8" ht="25.5" customHeight="1" x14ac:dyDescent="0.25">
      <c r="A677" s="22">
        <v>453</v>
      </c>
      <c r="B677" s="84" t="s">
        <v>614</v>
      </c>
      <c r="C677" s="84" t="s">
        <v>617</v>
      </c>
      <c r="D677" s="84" t="s">
        <v>618</v>
      </c>
      <c r="E677" s="84" t="s">
        <v>42</v>
      </c>
      <c r="F677" s="84" t="s">
        <v>45</v>
      </c>
      <c r="G677" s="85">
        <v>298</v>
      </c>
      <c r="H677" s="85">
        <v>79</v>
      </c>
    </row>
    <row r="678" spans="1:8" x14ac:dyDescent="0.25">
      <c r="B678" s="86" t="s">
        <v>614</v>
      </c>
      <c r="C678" s="86" t="s">
        <v>728</v>
      </c>
      <c r="D678" s="86" t="s">
        <v>729</v>
      </c>
      <c r="E678" s="86" t="s">
        <v>35</v>
      </c>
      <c r="F678" s="86" t="s">
        <v>35</v>
      </c>
      <c r="G678" s="87">
        <v>98</v>
      </c>
      <c r="H678" s="87">
        <v>69</v>
      </c>
    </row>
    <row r="679" spans="1:8" x14ac:dyDescent="0.25">
      <c r="B679" s="80"/>
      <c r="C679" s="80"/>
      <c r="D679" s="80"/>
      <c r="E679" s="80"/>
      <c r="F679" s="80"/>
      <c r="G679" s="80"/>
      <c r="H679" s="80"/>
    </row>
    <row r="680" spans="1:8" x14ac:dyDescent="0.25">
      <c r="B680" s="80"/>
      <c r="C680" s="80"/>
      <c r="D680" s="80"/>
      <c r="E680" s="80"/>
      <c r="F680" s="80"/>
      <c r="G680" s="80"/>
      <c r="H680" s="80"/>
    </row>
    <row r="681" spans="1:8" x14ac:dyDescent="0.25">
      <c r="B681" s="80"/>
      <c r="C681" s="80"/>
      <c r="D681" s="80"/>
      <c r="E681" s="80"/>
      <c r="F681" s="80"/>
      <c r="G681" s="80"/>
      <c r="H681" s="80"/>
    </row>
  </sheetData>
  <pageMargins left="0.7" right="0.7" top="0.75" bottom="0.75" header="0.3" footer="0.3"/>
  <pageSetup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AD42"/>
  <sheetViews>
    <sheetView windowProtection="1" topLeftCell="A4" workbookViewId="0">
      <selection activeCell="U35" sqref="U35"/>
    </sheetView>
  </sheetViews>
  <sheetFormatPr defaultRowHeight="14.4" x14ac:dyDescent="0.3"/>
  <cols>
    <col min="1" max="1" width="11" customWidth="1"/>
    <col min="3" max="3" width="11" customWidth="1"/>
    <col min="10" max="10" width="9.6640625" bestFit="1" customWidth="1"/>
  </cols>
  <sheetData>
    <row r="1" spans="1:30" x14ac:dyDescent="0.3">
      <c r="A1" t="s">
        <v>21</v>
      </c>
      <c r="C1" t="s">
        <v>21</v>
      </c>
    </row>
    <row r="2" spans="1:30" x14ac:dyDescent="0.3">
      <c r="A2" t="s">
        <v>13</v>
      </c>
      <c r="B2" s="25"/>
      <c r="C2" t="s">
        <v>688</v>
      </c>
    </row>
    <row r="3" spans="1:30" x14ac:dyDescent="0.3">
      <c r="A3" t="s">
        <v>14</v>
      </c>
    </row>
    <row r="6" spans="1:30" x14ac:dyDescent="0.3">
      <c r="A6" t="s">
        <v>682</v>
      </c>
      <c r="M6" t="s">
        <v>683</v>
      </c>
      <c r="V6" t="s">
        <v>684</v>
      </c>
    </row>
    <row r="7" spans="1:30" x14ac:dyDescent="0.3">
      <c r="A7" s="31">
        <v>59</v>
      </c>
      <c r="M7" s="31">
        <v>64</v>
      </c>
      <c r="V7" s="31">
        <v>69</v>
      </c>
    </row>
    <row r="8" spans="1:30" x14ac:dyDescent="0.3">
      <c r="A8" s="98" t="s">
        <v>6</v>
      </c>
      <c r="B8" s="98"/>
      <c r="C8" s="98" t="s">
        <v>7</v>
      </c>
      <c r="D8" s="98"/>
      <c r="E8" s="4" t="s">
        <v>8</v>
      </c>
      <c r="F8" s="110" t="s">
        <v>25</v>
      </c>
      <c r="G8" s="111"/>
      <c r="M8" s="98" t="s">
        <v>6</v>
      </c>
      <c r="N8" s="98"/>
      <c r="O8" s="98" t="s">
        <v>7</v>
      </c>
      <c r="P8" s="98"/>
      <c r="Q8" s="4" t="s">
        <v>8</v>
      </c>
      <c r="R8" s="110" t="s">
        <v>25</v>
      </c>
      <c r="S8" s="111"/>
      <c r="V8" s="98" t="s">
        <v>6</v>
      </c>
      <c r="W8" s="98"/>
      <c r="X8" s="98" t="s">
        <v>7</v>
      </c>
      <c r="Y8" s="98"/>
      <c r="Z8" s="4" t="s">
        <v>8</v>
      </c>
      <c r="AA8" s="110" t="s">
        <v>25</v>
      </c>
      <c r="AB8" s="111"/>
    </row>
    <row r="9" spans="1:30" x14ac:dyDescent="0.3">
      <c r="A9" s="100">
        <f>IF(C16=J16,6.5,13)</f>
        <v>6.5</v>
      </c>
      <c r="B9" s="100"/>
      <c r="C9" s="100">
        <f>IF(C16=J16,7.5,15)</f>
        <v>7.5</v>
      </c>
      <c r="D9" s="100"/>
      <c r="E9" s="28">
        <v>26</v>
      </c>
      <c r="F9" s="118">
        <f>IF(C16=J16,2.5,5)</f>
        <v>2.5</v>
      </c>
      <c r="G9" s="119"/>
      <c r="H9" s="35">
        <v>59</v>
      </c>
      <c r="I9" s="35">
        <v>27.5</v>
      </c>
      <c r="M9" s="100">
        <f>IF(C16=J16,7,14)</f>
        <v>7</v>
      </c>
      <c r="N9" s="100"/>
      <c r="O9" s="100">
        <f>IF(C16=J16,8,16)</f>
        <v>8</v>
      </c>
      <c r="P9" s="100"/>
      <c r="Q9" s="28">
        <f>IF(C16=J16,14.5,29)</f>
        <v>14.5</v>
      </c>
      <c r="R9" s="118">
        <f>IF(C16=J16,2.5,5)</f>
        <v>2.5</v>
      </c>
      <c r="S9" s="119"/>
      <c r="T9" s="35">
        <f>SUM(M9:S9)</f>
        <v>32</v>
      </c>
      <c r="U9" s="35">
        <v>28</v>
      </c>
      <c r="V9" s="100">
        <f>IF(C16=J16,8,16)</f>
        <v>8</v>
      </c>
      <c r="W9" s="100"/>
      <c r="X9" s="100">
        <f>IF(C16=J16,8.5,17)</f>
        <v>8.5</v>
      </c>
      <c r="Y9" s="100"/>
      <c r="Z9" s="28">
        <f>IF(C16=J16,15.5,31)</f>
        <v>15.5</v>
      </c>
      <c r="AA9" s="118">
        <f>IF(C16=J16,2.5,5)</f>
        <v>2.5</v>
      </c>
      <c r="AB9" s="119"/>
      <c r="AC9" s="35">
        <f>SUM(V9:AB9)</f>
        <v>34.5</v>
      </c>
      <c r="AD9" s="35">
        <v>30.5</v>
      </c>
    </row>
    <row r="10" spans="1:30" x14ac:dyDescent="0.3">
      <c r="A10" s="116">
        <f>IF(C19&gt;=2,13,0)</f>
        <v>0</v>
      </c>
      <c r="B10" s="117"/>
      <c r="C10" s="100">
        <f>IF(C19&gt;=2,15,0)</f>
        <v>0</v>
      </c>
      <c r="D10" s="100"/>
      <c r="E10" s="28">
        <v>26</v>
      </c>
      <c r="F10" s="118">
        <f>IF(C19&gt;=2,5,0)</f>
        <v>0</v>
      </c>
      <c r="G10" s="119"/>
      <c r="H10" s="35">
        <v>59</v>
      </c>
      <c r="I10" s="35">
        <v>41.25</v>
      </c>
      <c r="M10" s="116">
        <f>IF(C19&gt;=2,14,0)</f>
        <v>0</v>
      </c>
      <c r="N10" s="117"/>
      <c r="O10" s="100">
        <f>IF(C19&gt;=2,16,0)</f>
        <v>0</v>
      </c>
      <c r="P10" s="100"/>
      <c r="Q10" s="28">
        <f>IF(C19&gt;=2,29,0)</f>
        <v>0</v>
      </c>
      <c r="R10" s="118">
        <f>IF(C19&gt;=2,5,0)</f>
        <v>0</v>
      </c>
      <c r="S10" s="119"/>
      <c r="T10" s="35">
        <f t="shared" ref="T10:T15" si="0">SUM(M10:S10)</f>
        <v>0</v>
      </c>
      <c r="U10" s="35">
        <v>42</v>
      </c>
      <c r="V10" s="116">
        <f>IF(C19&gt;=2,16,0)</f>
        <v>0</v>
      </c>
      <c r="W10" s="117"/>
      <c r="X10" s="100">
        <f>IF(C19&gt;=2,17,0)</f>
        <v>0</v>
      </c>
      <c r="Y10" s="100"/>
      <c r="Z10" s="28">
        <f>IF(C19&gt;=2,31,0)</f>
        <v>0</v>
      </c>
      <c r="AA10" s="118">
        <f>IF(C19&gt;=2,5,0)</f>
        <v>0</v>
      </c>
      <c r="AB10" s="119"/>
      <c r="AC10" s="35">
        <f t="shared" ref="AC10:AC15" si="1">SUM(V10:AB10)</f>
        <v>0</v>
      </c>
      <c r="AD10" s="35">
        <v>45.75</v>
      </c>
    </row>
    <row r="11" spans="1:30" x14ac:dyDescent="0.3">
      <c r="A11" s="116">
        <f>IF(C19&gt;=3,13,0)</f>
        <v>0</v>
      </c>
      <c r="B11" s="117"/>
      <c r="C11" s="100">
        <f>IF(C19&gt;=3,15,0)</f>
        <v>0</v>
      </c>
      <c r="D11" s="100"/>
      <c r="E11" s="28">
        <v>26</v>
      </c>
      <c r="F11" s="118">
        <f>IF(C19&gt;=3,5,0)</f>
        <v>0</v>
      </c>
      <c r="G11" s="119"/>
      <c r="H11" s="35">
        <v>59</v>
      </c>
      <c r="M11" s="116">
        <f>IF(C19&gt;=3,14,0)</f>
        <v>0</v>
      </c>
      <c r="N11" s="117"/>
      <c r="O11" s="100">
        <f>IF(C19&gt;=3,16,0)</f>
        <v>0</v>
      </c>
      <c r="P11" s="100"/>
      <c r="Q11" s="28">
        <f>IF(C19&gt;=3,29,0)</f>
        <v>0</v>
      </c>
      <c r="R11" s="118">
        <f>IF(C19&gt;=3,5,0)</f>
        <v>0</v>
      </c>
      <c r="S11" s="119"/>
      <c r="T11" s="35">
        <f t="shared" si="0"/>
        <v>0</v>
      </c>
      <c r="V11" s="116">
        <f>IF(C19&gt;=3,16,0)</f>
        <v>0</v>
      </c>
      <c r="W11" s="117"/>
      <c r="X11" s="100">
        <f>IF(C19&gt;=3,17,0)</f>
        <v>0</v>
      </c>
      <c r="Y11" s="100"/>
      <c r="Z11" s="28">
        <f>IF(C19&gt;=3,31,0)</f>
        <v>0</v>
      </c>
      <c r="AA11" s="118">
        <f>IF(C19&gt;=3,5,0)</f>
        <v>0</v>
      </c>
      <c r="AB11" s="119"/>
      <c r="AC11" s="35">
        <f t="shared" si="1"/>
        <v>0</v>
      </c>
    </row>
    <row r="12" spans="1:30" x14ac:dyDescent="0.3">
      <c r="A12" s="116">
        <f>IF(C19&gt;=4,13,0)</f>
        <v>0</v>
      </c>
      <c r="B12" s="117"/>
      <c r="C12" s="100">
        <f>IF(C19&gt;=4,14,0)</f>
        <v>0</v>
      </c>
      <c r="D12" s="100"/>
      <c r="E12" s="28">
        <f>IF(C19&gt;=4,23,0)</f>
        <v>0</v>
      </c>
      <c r="F12" s="118">
        <f>IF(C19&gt;=4,5,0)</f>
        <v>0</v>
      </c>
      <c r="G12" s="119"/>
      <c r="H12" s="35">
        <f t="shared" ref="H12:H14" si="2">SUM(A12:G12)</f>
        <v>0</v>
      </c>
      <c r="M12" s="116">
        <f>IF(C19&gt;=4,13,0)</f>
        <v>0</v>
      </c>
      <c r="N12" s="117"/>
      <c r="O12" s="100">
        <f>IF(C19&gt;=4,15,0)</f>
        <v>0</v>
      </c>
      <c r="P12" s="100"/>
      <c r="Q12" s="28">
        <f>IF(C19&gt;=4,23,0)</f>
        <v>0</v>
      </c>
      <c r="R12" s="118">
        <f>IF(C19&gt;=4,5,0)</f>
        <v>0</v>
      </c>
      <c r="S12" s="119"/>
      <c r="T12" s="35">
        <f t="shared" si="0"/>
        <v>0</v>
      </c>
      <c r="V12" s="116">
        <f>IF(C19&gt;=4,14,0)</f>
        <v>0</v>
      </c>
      <c r="W12" s="117"/>
      <c r="X12" s="100">
        <f>IF(C19&gt;=4,16,0)</f>
        <v>0</v>
      </c>
      <c r="Y12" s="100"/>
      <c r="Z12" s="28">
        <f>IF(C19&gt;=4,26,0)</f>
        <v>0</v>
      </c>
      <c r="AA12" s="118">
        <f>IF(C19&gt;=4,5,0)</f>
        <v>0</v>
      </c>
      <c r="AB12" s="119"/>
      <c r="AC12" s="35">
        <f t="shared" si="1"/>
        <v>0</v>
      </c>
    </row>
    <row r="13" spans="1:30" x14ac:dyDescent="0.3">
      <c r="A13" s="116">
        <f>IF(C19&gt;=5,13,0)</f>
        <v>0</v>
      </c>
      <c r="B13" s="117"/>
      <c r="C13" s="100">
        <f>IF(C19&gt;=5,14,0)</f>
        <v>0</v>
      </c>
      <c r="D13" s="100"/>
      <c r="E13" s="28">
        <f>IF(C19&gt;=5,23,0)</f>
        <v>0</v>
      </c>
      <c r="F13" s="118">
        <f>IF(C19&gt;=5,5,0)</f>
        <v>0</v>
      </c>
      <c r="G13" s="119"/>
      <c r="H13" s="35">
        <f t="shared" si="2"/>
        <v>0</v>
      </c>
      <c r="M13" s="116">
        <f>IF(C19&gt;=5,13,0)</f>
        <v>0</v>
      </c>
      <c r="N13" s="117"/>
      <c r="O13" s="100">
        <f>IF(C19&gt;=5,15,0)</f>
        <v>0</v>
      </c>
      <c r="P13" s="100"/>
      <c r="Q13" s="28">
        <f>IF(C19&gt;=5,23,0)</f>
        <v>0</v>
      </c>
      <c r="R13" s="118">
        <f>IF(C19&gt;=5,5,0)</f>
        <v>0</v>
      </c>
      <c r="S13" s="119"/>
      <c r="T13" s="35">
        <f t="shared" si="0"/>
        <v>0</v>
      </c>
      <c r="V13" s="116">
        <f>IF(C19&gt;=5,14,0)</f>
        <v>0</v>
      </c>
      <c r="W13" s="117"/>
      <c r="X13" s="100">
        <f>IF(C19&gt;=5,16,0)</f>
        <v>0</v>
      </c>
      <c r="Y13" s="100"/>
      <c r="Z13" s="28">
        <f>IF(C19&gt;=5,26,0)</f>
        <v>0</v>
      </c>
      <c r="AA13" s="118">
        <f>IF(C19&gt;=5,5,0)</f>
        <v>0</v>
      </c>
      <c r="AB13" s="119"/>
      <c r="AC13" s="35">
        <f t="shared" si="1"/>
        <v>0</v>
      </c>
    </row>
    <row r="14" spans="1:30" x14ac:dyDescent="0.3">
      <c r="A14" s="116">
        <f>IF(C19&gt;=6,13,0)</f>
        <v>0</v>
      </c>
      <c r="B14" s="117"/>
      <c r="C14" s="100">
        <f>IF(C19&gt;=6,14,0)</f>
        <v>0</v>
      </c>
      <c r="D14" s="100"/>
      <c r="E14" s="28">
        <f>IF(C19&gt;=6,23,0)</f>
        <v>0</v>
      </c>
      <c r="F14" s="118">
        <f>IF(C19&gt;=6,5,0)</f>
        <v>0</v>
      </c>
      <c r="G14" s="119"/>
      <c r="H14" s="35">
        <f t="shared" si="2"/>
        <v>0</v>
      </c>
      <c r="M14" s="116">
        <f>IF(C19&gt;=6,13,0)</f>
        <v>0</v>
      </c>
      <c r="N14" s="117"/>
      <c r="O14" s="100">
        <f>IF(C19&gt;=6,15,0)</f>
        <v>0</v>
      </c>
      <c r="P14" s="100"/>
      <c r="Q14" s="28">
        <f>IF(C19&gt;=6,23,0)</f>
        <v>0</v>
      </c>
      <c r="R14" s="118">
        <f>IF(C19&gt;=6,5,0)</f>
        <v>0</v>
      </c>
      <c r="S14" s="119"/>
      <c r="T14" s="35">
        <f t="shared" si="0"/>
        <v>0</v>
      </c>
      <c r="V14" s="116">
        <f>IF(C19&gt;=6,14,0)</f>
        <v>0</v>
      </c>
      <c r="W14" s="117"/>
      <c r="X14" s="100">
        <f>IF(C19&gt;=6,16,0)</f>
        <v>0</v>
      </c>
      <c r="Y14" s="100"/>
      <c r="Z14" s="28">
        <f>IF(C19&gt;=5,26,0)</f>
        <v>0</v>
      </c>
      <c r="AA14" s="118">
        <f>IF(C19&gt;=6,5,0)</f>
        <v>0</v>
      </c>
      <c r="AB14" s="119"/>
      <c r="AC14" s="35">
        <f t="shared" si="1"/>
        <v>0</v>
      </c>
    </row>
    <row r="15" spans="1:30" x14ac:dyDescent="0.3">
      <c r="A15" s="116">
        <f>IF(C19&gt;=7,13,0)</f>
        <v>0</v>
      </c>
      <c r="B15" s="117"/>
      <c r="C15" s="120">
        <f>IF(C19&gt;=7,14,0)</f>
        <v>0</v>
      </c>
      <c r="D15" s="120"/>
      <c r="E15" s="28">
        <f>IF(C19&gt;=7,23,0)</f>
        <v>0</v>
      </c>
      <c r="F15" s="118">
        <f>IF(C19&gt;=7,5,0)</f>
        <v>0</v>
      </c>
      <c r="G15" s="119"/>
      <c r="H15" s="35">
        <f>SUM(A15:G15)</f>
        <v>0</v>
      </c>
      <c r="M15" s="116">
        <f>IF(C19&gt;=7,13,0)</f>
        <v>0</v>
      </c>
      <c r="N15" s="117"/>
      <c r="O15" s="100">
        <f>IF(C19&gt;=7,15,0)</f>
        <v>0</v>
      </c>
      <c r="P15" s="100"/>
      <c r="Q15" s="28">
        <f>IF(C19&gt;=7,23,0)</f>
        <v>0</v>
      </c>
      <c r="R15" s="118">
        <f>IF(C19&gt;=7,5,0)</f>
        <v>0</v>
      </c>
      <c r="S15" s="119"/>
      <c r="T15" s="35">
        <f t="shared" si="0"/>
        <v>0</v>
      </c>
      <c r="V15" s="116">
        <f>IF(C19&gt;=7,14,0)</f>
        <v>0</v>
      </c>
      <c r="W15" s="117"/>
      <c r="X15" s="100">
        <f>IF(C19&gt;=7,16,0)</f>
        <v>0</v>
      </c>
      <c r="Y15" s="100"/>
      <c r="Z15" s="28">
        <f>IF(C19&gt;=7,26,0)</f>
        <v>0</v>
      </c>
      <c r="AA15" s="118">
        <f>IF(C19&gt;=7,5,0)</f>
        <v>0</v>
      </c>
      <c r="AB15" s="119"/>
      <c r="AC15" s="35">
        <f t="shared" si="1"/>
        <v>0</v>
      </c>
    </row>
    <row r="16" spans="1:30" x14ac:dyDescent="0.3">
      <c r="C16" s="108">
        <f>'Per Diem'!C18</f>
        <v>0</v>
      </c>
      <c r="D16" s="109"/>
      <c r="J16" s="49">
        <f>'Per Diem'!J18</f>
        <v>0</v>
      </c>
    </row>
    <row r="18" spans="1:30" x14ac:dyDescent="0.3">
      <c r="C18" s="50">
        <f>'Per Diem'!C14</f>
        <v>0</v>
      </c>
    </row>
    <row r="19" spans="1:30" x14ac:dyDescent="0.3">
      <c r="C19" s="51">
        <f>'Per Diem'!C19</f>
        <v>1</v>
      </c>
      <c r="J19" s="26"/>
    </row>
    <row r="20" spans="1:30" x14ac:dyDescent="0.3">
      <c r="A20" t="s">
        <v>686</v>
      </c>
      <c r="M20" t="s">
        <v>685</v>
      </c>
    </row>
    <row r="21" spans="1:30" x14ac:dyDescent="0.3">
      <c r="A21" s="31">
        <v>74</v>
      </c>
      <c r="M21" s="31">
        <v>79</v>
      </c>
      <c r="V21" s="31"/>
    </row>
    <row r="22" spans="1:30" x14ac:dyDescent="0.3">
      <c r="A22" s="98" t="s">
        <v>6</v>
      </c>
      <c r="B22" s="98"/>
      <c r="C22" s="98" t="s">
        <v>7</v>
      </c>
      <c r="D22" s="98"/>
      <c r="E22" s="4" t="s">
        <v>8</v>
      </c>
      <c r="F22" s="110" t="s">
        <v>25</v>
      </c>
      <c r="G22" s="111"/>
      <c r="M22" s="98" t="s">
        <v>6</v>
      </c>
      <c r="N22" s="98"/>
      <c r="O22" s="98" t="s">
        <v>7</v>
      </c>
      <c r="P22" s="98"/>
      <c r="Q22" s="4" t="s">
        <v>8</v>
      </c>
      <c r="R22" s="110" t="s">
        <v>25</v>
      </c>
      <c r="S22" s="111"/>
      <c r="V22" s="97"/>
      <c r="W22" s="97"/>
      <c r="X22" s="97"/>
      <c r="Y22" s="97"/>
      <c r="AA22" s="97"/>
      <c r="AB22" s="97"/>
    </row>
    <row r="23" spans="1:30" x14ac:dyDescent="0.3">
      <c r="A23" s="100">
        <f>IF(C16=J16,8.5,17)</f>
        <v>8.5</v>
      </c>
      <c r="B23" s="100"/>
      <c r="C23" s="100">
        <f>IF(C16=J16,9,18)</f>
        <v>9</v>
      </c>
      <c r="D23" s="100"/>
      <c r="E23" s="28">
        <f>IF(C16=J16,17,34)</f>
        <v>17</v>
      </c>
      <c r="F23" s="118">
        <f>IF(C16=J16,2.5,5)</f>
        <v>2.5</v>
      </c>
      <c r="G23" s="119"/>
      <c r="H23" s="35">
        <f>SUM(A23:G23)</f>
        <v>37</v>
      </c>
      <c r="I23" s="35">
        <v>33</v>
      </c>
      <c r="M23" s="100">
        <f>IF(C16=J16,9,18)</f>
        <v>9</v>
      </c>
      <c r="N23" s="100"/>
      <c r="O23" s="100">
        <f>IF(C16=J16,10,20)</f>
        <v>10</v>
      </c>
      <c r="P23" s="100"/>
      <c r="Q23" s="28">
        <f>IF(C16=J16,18,36)</f>
        <v>18</v>
      </c>
      <c r="R23" s="118">
        <f>IF(C16=J16,2.5,5)</f>
        <v>2.5</v>
      </c>
      <c r="S23" s="119"/>
      <c r="T23" s="35">
        <f>SUM(M23:S23)</f>
        <v>39.5</v>
      </c>
      <c r="U23" s="35">
        <v>35.5</v>
      </c>
      <c r="V23" s="102"/>
      <c r="W23" s="102"/>
      <c r="X23" s="102"/>
      <c r="Y23" s="102"/>
      <c r="Z23" s="21"/>
      <c r="AA23" s="115"/>
      <c r="AB23" s="115"/>
      <c r="AC23" s="35"/>
      <c r="AD23" s="35"/>
    </row>
    <row r="24" spans="1:30" x14ac:dyDescent="0.3">
      <c r="A24" s="116">
        <f>IF(C19&gt;=2,17,0)</f>
        <v>0</v>
      </c>
      <c r="B24" s="117"/>
      <c r="C24" s="100">
        <f>IF(C19&gt;=2,18,0)</f>
        <v>0</v>
      </c>
      <c r="D24" s="100"/>
      <c r="E24" s="28">
        <f>IF(C19&gt;=2,34,0)</f>
        <v>0</v>
      </c>
      <c r="F24" s="118">
        <f>IF(C19&gt;=2,5,0)</f>
        <v>0</v>
      </c>
      <c r="G24" s="119"/>
      <c r="H24" s="35">
        <f t="shared" ref="H24:H29" si="3">SUM(A24:G24)</f>
        <v>0</v>
      </c>
      <c r="I24" s="35">
        <v>49.5</v>
      </c>
      <c r="M24" s="116">
        <f>IF(C19&gt;=2,18,0)</f>
        <v>0</v>
      </c>
      <c r="N24" s="117"/>
      <c r="O24" s="100">
        <f>IF(C19&gt;=2,20,0)</f>
        <v>0</v>
      </c>
      <c r="P24" s="100"/>
      <c r="Q24" s="28">
        <f>IF(C19&gt;=2,36,0)</f>
        <v>0</v>
      </c>
      <c r="R24" s="118">
        <f>IF(C19&gt;=2,5,0)</f>
        <v>0</v>
      </c>
      <c r="S24" s="119"/>
      <c r="T24" s="35">
        <f t="shared" ref="T24:T29" si="4">SUM(M24:S24)</f>
        <v>0</v>
      </c>
      <c r="U24" s="35">
        <v>53.25</v>
      </c>
      <c r="V24" s="102"/>
      <c r="W24" s="102"/>
      <c r="X24" s="102"/>
      <c r="Y24" s="102"/>
      <c r="Z24" s="21"/>
      <c r="AA24" s="115"/>
      <c r="AB24" s="115"/>
      <c r="AC24" s="35"/>
      <c r="AD24" s="35"/>
    </row>
    <row r="25" spans="1:30" x14ac:dyDescent="0.3">
      <c r="A25" s="116">
        <f>IF(C19&gt;=3,17,0)</f>
        <v>0</v>
      </c>
      <c r="B25" s="117"/>
      <c r="C25" s="100">
        <f>IF(C19&gt;=3,18,0)</f>
        <v>0</v>
      </c>
      <c r="D25" s="100"/>
      <c r="E25" s="28">
        <f>IF(C19&gt;=3,34,0)</f>
        <v>0</v>
      </c>
      <c r="F25" s="118">
        <f>IF(C19&gt;=3,5,0)</f>
        <v>0</v>
      </c>
      <c r="G25" s="119"/>
      <c r="H25" s="35">
        <f t="shared" si="3"/>
        <v>0</v>
      </c>
      <c r="M25" s="116">
        <f>IF(C19&gt;=3,18,0)</f>
        <v>0</v>
      </c>
      <c r="N25" s="117"/>
      <c r="O25" s="100">
        <f>IF(C19&gt;=3,20,0)</f>
        <v>0</v>
      </c>
      <c r="P25" s="100"/>
      <c r="Q25" s="28">
        <f>IF(C19&gt;=3,36,0)</f>
        <v>0</v>
      </c>
      <c r="R25" s="118">
        <f>IF(C19&gt;=3,5,0)</f>
        <v>0</v>
      </c>
      <c r="S25" s="119"/>
      <c r="T25" s="35">
        <f t="shared" si="4"/>
        <v>0</v>
      </c>
      <c r="V25" s="102"/>
      <c r="W25" s="102"/>
      <c r="X25" s="102"/>
      <c r="Y25" s="102"/>
      <c r="Z25" s="21"/>
      <c r="AA25" s="115"/>
      <c r="AB25" s="115"/>
      <c r="AC25" s="35"/>
    </row>
    <row r="26" spans="1:30" x14ac:dyDescent="0.3">
      <c r="A26" s="116">
        <f>IF(C19&gt;=4,16,0)</f>
        <v>0</v>
      </c>
      <c r="B26" s="117"/>
      <c r="C26" s="100">
        <f>IF(C19&gt;=4,17,0)</f>
        <v>0</v>
      </c>
      <c r="D26" s="100"/>
      <c r="E26" s="28">
        <f>IF(C19&gt;=4,28,0)</f>
        <v>0</v>
      </c>
      <c r="F26" s="118">
        <f>IF(C19&gt;=4,5,0)</f>
        <v>0</v>
      </c>
      <c r="G26" s="119"/>
      <c r="H26" s="35">
        <f t="shared" si="3"/>
        <v>0</v>
      </c>
      <c r="M26" s="116">
        <f>IF(C19&gt;=4,18,0)</f>
        <v>0</v>
      </c>
      <c r="N26" s="117"/>
      <c r="O26" s="100">
        <f>IF(C19&gt;=4,20,0)</f>
        <v>0</v>
      </c>
      <c r="P26" s="100"/>
      <c r="Q26" s="28">
        <f>IF(C19&gt;=4,36,0)</f>
        <v>0</v>
      </c>
      <c r="R26" s="118">
        <f>IF(C19&gt;=4,5,0)</f>
        <v>0</v>
      </c>
      <c r="S26" s="119"/>
      <c r="T26" s="35">
        <f t="shared" si="4"/>
        <v>0</v>
      </c>
      <c r="V26" s="102"/>
      <c r="W26" s="102"/>
      <c r="X26" s="102"/>
      <c r="Y26" s="102"/>
      <c r="Z26" s="21"/>
      <c r="AA26" s="115"/>
      <c r="AB26" s="115"/>
      <c r="AC26" s="35"/>
    </row>
    <row r="27" spans="1:30" x14ac:dyDescent="0.3">
      <c r="A27" s="116">
        <f>IF(C19&gt;=5,16,0)</f>
        <v>0</v>
      </c>
      <c r="B27" s="117"/>
      <c r="C27" s="100">
        <f>IF(C19&gt;=5,17,0)</f>
        <v>0</v>
      </c>
      <c r="D27" s="100"/>
      <c r="E27" s="28">
        <f>IF(C19&gt;=5,28,0)</f>
        <v>0</v>
      </c>
      <c r="F27" s="118">
        <f>IF(C19&gt;=5,5,0)</f>
        <v>0</v>
      </c>
      <c r="G27" s="119"/>
      <c r="H27" s="35">
        <f t="shared" si="3"/>
        <v>0</v>
      </c>
      <c r="M27" s="116">
        <f>IF(C19&gt;=5,17,0)</f>
        <v>0</v>
      </c>
      <c r="N27" s="117"/>
      <c r="O27" s="100">
        <f>IF(C19&gt;=5,18,0)</f>
        <v>0</v>
      </c>
      <c r="P27" s="100"/>
      <c r="Q27" s="28">
        <f>IF(C19&gt;=5,31,0)</f>
        <v>0</v>
      </c>
      <c r="R27" s="118">
        <f>IF(C19&gt;=5,5,0)</f>
        <v>0</v>
      </c>
      <c r="S27" s="119"/>
      <c r="T27" s="35">
        <f t="shared" si="4"/>
        <v>0</v>
      </c>
      <c r="V27" s="102"/>
      <c r="W27" s="102"/>
      <c r="X27" s="102"/>
      <c r="Y27" s="102"/>
      <c r="Z27" s="21"/>
      <c r="AA27" s="115"/>
      <c r="AB27" s="115"/>
      <c r="AC27" s="35"/>
    </row>
    <row r="28" spans="1:30" x14ac:dyDescent="0.3">
      <c r="A28" s="116">
        <f>IF(C19&gt;=6,16,0)</f>
        <v>0</v>
      </c>
      <c r="B28" s="117"/>
      <c r="C28" s="100">
        <f>IF(C19&gt;=6,17,0)</f>
        <v>0</v>
      </c>
      <c r="D28" s="100"/>
      <c r="E28" s="28">
        <f>IF(C19&gt;=6,28,0)</f>
        <v>0</v>
      </c>
      <c r="F28" s="118">
        <f>IF(C19&gt;=6,5,0)</f>
        <v>0</v>
      </c>
      <c r="G28" s="119"/>
      <c r="H28" s="35">
        <f t="shared" si="3"/>
        <v>0</v>
      </c>
      <c r="M28" s="116">
        <f>IF(C19&gt;=6,17,0)</f>
        <v>0</v>
      </c>
      <c r="N28" s="117"/>
      <c r="O28" s="100">
        <f>IF(C19&gt;=6,18,0)</f>
        <v>0</v>
      </c>
      <c r="P28" s="100"/>
      <c r="Q28" s="28">
        <f>IF(C19&gt;=6,31,0)</f>
        <v>0</v>
      </c>
      <c r="R28" s="118">
        <f>IF(C19&gt;=6,5,0)</f>
        <v>0</v>
      </c>
      <c r="S28" s="119"/>
      <c r="T28" s="35">
        <f t="shared" si="4"/>
        <v>0</v>
      </c>
      <c r="V28" s="102"/>
      <c r="W28" s="102"/>
      <c r="X28" s="102"/>
      <c r="Y28" s="102"/>
      <c r="Z28" s="21"/>
      <c r="AA28" s="115"/>
      <c r="AB28" s="115"/>
      <c r="AC28" s="35"/>
    </row>
    <row r="29" spans="1:30" x14ac:dyDescent="0.3">
      <c r="A29" s="116">
        <f>IF(C19&gt;=7,16,0)</f>
        <v>0</v>
      </c>
      <c r="B29" s="117"/>
      <c r="C29" s="100">
        <f>IF(C19&gt;=7,17,0)</f>
        <v>0</v>
      </c>
      <c r="D29" s="100"/>
      <c r="E29" s="28">
        <f>IF(C19&gt;=7,28,0)</f>
        <v>0</v>
      </c>
      <c r="F29" s="118">
        <f>IF(C19&gt;=7,5,0)</f>
        <v>0</v>
      </c>
      <c r="G29" s="119"/>
      <c r="H29" s="35">
        <f t="shared" si="3"/>
        <v>0</v>
      </c>
      <c r="M29" s="116">
        <f>IF(C19&gt;=7,17,0)</f>
        <v>0</v>
      </c>
      <c r="N29" s="117"/>
      <c r="O29" s="100">
        <f>IF(C19&gt;=7,18,0)</f>
        <v>0</v>
      </c>
      <c r="P29" s="100"/>
      <c r="Q29" s="28">
        <f>IF(C19&gt;=7,31,0)</f>
        <v>0</v>
      </c>
      <c r="R29" s="118">
        <f>IF(C19&gt;=7,5,0)</f>
        <v>0</v>
      </c>
      <c r="S29" s="119"/>
      <c r="T29" s="35">
        <f t="shared" si="4"/>
        <v>0</v>
      </c>
      <c r="V29" s="102"/>
      <c r="W29" s="102"/>
      <c r="X29" s="102"/>
      <c r="Y29" s="102"/>
      <c r="Z29" s="21"/>
      <c r="AA29" s="115"/>
      <c r="AB29" s="115"/>
      <c r="AC29" s="35"/>
    </row>
    <row r="30" spans="1:30" x14ac:dyDescent="0.3">
      <c r="AA30" s="35">
        <f t="shared" ref="AA30" si="5">SUM(T30:Z30)</f>
        <v>0</v>
      </c>
    </row>
    <row r="33" spans="1:25" x14ac:dyDescent="0.3">
      <c r="A33" t="s">
        <v>21</v>
      </c>
      <c r="B33" t="s">
        <v>623</v>
      </c>
      <c r="I33" s="40"/>
      <c r="J33" s="41"/>
      <c r="K33" s="42"/>
      <c r="O33" s="40"/>
      <c r="P33" s="41"/>
      <c r="Q33" s="41"/>
      <c r="R33" s="41"/>
      <c r="S33" s="41"/>
      <c r="T33" s="41"/>
      <c r="U33" s="41"/>
      <c r="V33" s="41"/>
      <c r="W33" s="42"/>
      <c r="Y33">
        <f>IF(C19=1,0,S37)</f>
        <v>0</v>
      </c>
    </row>
    <row r="34" spans="1:25" x14ac:dyDescent="0.3">
      <c r="A34">
        <v>1</v>
      </c>
      <c r="B34" s="25" t="str">
        <f>'Per Diem'!A41</f>
        <v>N</v>
      </c>
      <c r="E34" s="35"/>
      <c r="I34" s="43" t="b">
        <f>IF(C18=1,59,IF(C18=2,64,IF(C18=3,69,IF(C18=4,74,IF(C18=5,79,IF(C18=6,79))))))</f>
        <v>0</v>
      </c>
      <c r="J34" s="35"/>
      <c r="K34" s="44" t="b">
        <f>IF(B34="y",0.75*I34,I34)</f>
        <v>0</v>
      </c>
      <c r="O34" s="45"/>
      <c r="P34">
        <f>'Per Diem'!H26</f>
        <v>0</v>
      </c>
      <c r="R34" t="b">
        <f>IF(C18=1,13,IF(C18=2,14,IF(C18=3,16,IF(C18=4,17,IF(C18=5,18,IF(C18=6,18))))))</f>
        <v>0</v>
      </c>
      <c r="S34">
        <f>P34*R34</f>
        <v>0</v>
      </c>
      <c r="U34">
        <f>IF(C19=1,0.5*-S37,0)</f>
        <v>0</v>
      </c>
      <c r="W34" s="46"/>
    </row>
    <row r="35" spans="1:25" x14ac:dyDescent="0.3">
      <c r="A35">
        <v>2</v>
      </c>
      <c r="B35" s="25" t="str">
        <f>'Per Diem'!A42</f>
        <v>N</v>
      </c>
      <c r="E35" s="35"/>
      <c r="I35" s="43" t="b">
        <f>IF(C18=1,59,IF(C18=2,64,IF(C18=3,69,IF(C18=4,74,IF(C18=5,79,IF(C18=6,79))))))</f>
        <v>0</v>
      </c>
      <c r="J35" s="35"/>
      <c r="K35" s="44" t="b">
        <f>IF(B35="y",0.75*I34,I34)</f>
        <v>0</v>
      </c>
      <c r="O35" s="45"/>
      <c r="P35">
        <f>'Per Diem'!H27</f>
        <v>0</v>
      </c>
      <c r="R35" t="b">
        <f>IF(C18=1,15,IF(C18=2,16,IF(C18=3,17,IF(C18=4,18,IF(C18=5,20,IF(C18=6,20))))))</f>
        <v>0</v>
      </c>
      <c r="S35">
        <f>P35*R35</f>
        <v>0</v>
      </c>
      <c r="U35">
        <f>IF(C19=1,0,-S37)</f>
        <v>0</v>
      </c>
      <c r="W35" s="46"/>
    </row>
    <row r="36" spans="1:25" x14ac:dyDescent="0.3">
      <c r="A36">
        <v>3</v>
      </c>
      <c r="B36" s="25" t="str">
        <f>'Per Diem'!A43</f>
        <v>N</v>
      </c>
      <c r="E36" s="35"/>
      <c r="I36" s="43" t="b">
        <f>IF(C18=1,59,IF(C18=2,64,IF(C18=3,69,IF(C18=4,74,IF(C18=5,79,IF(C18=6,79))))))</f>
        <v>0</v>
      </c>
      <c r="J36" s="35"/>
      <c r="K36" s="44" t="b">
        <f>IF(B36="y",0.75*I34,I34)</f>
        <v>0</v>
      </c>
      <c r="O36" s="45"/>
      <c r="P36">
        <f>'Per Diem'!H28</f>
        <v>0</v>
      </c>
      <c r="R36" t="b">
        <f>IF(C18=1,26,IF(C18=2,29,IF(C18=3,31,IF(C18=4,34,IF(C18=5,36,IF(C18=6,36))))))</f>
        <v>0</v>
      </c>
      <c r="S36">
        <f>P36*R36</f>
        <v>0</v>
      </c>
      <c r="W36" s="46"/>
    </row>
    <row r="37" spans="1:25" x14ac:dyDescent="0.3">
      <c r="A37">
        <v>4</v>
      </c>
      <c r="B37" s="25" t="str">
        <f>'Per Diem'!A44</f>
        <v>N</v>
      </c>
      <c r="E37" s="35"/>
      <c r="I37" s="43" t="b">
        <f>IF(C18=1,59,IF(C18=2,64,IF(C18=3,69,IF(C18=4,74,IF(C18=5,79,IF(C18=6,79))))))</f>
        <v>0</v>
      </c>
      <c r="J37" s="35"/>
      <c r="K37" s="44" t="b">
        <f>IF(B37="y",0.75*I34,I34)</f>
        <v>0</v>
      </c>
      <c r="O37" s="45"/>
      <c r="S37">
        <f>SUM(S34:S36)</f>
        <v>0</v>
      </c>
      <c r="T37" s="35"/>
      <c r="U37" s="35"/>
      <c r="W37" s="46"/>
    </row>
    <row r="38" spans="1:25" x14ac:dyDescent="0.3">
      <c r="A38">
        <v>5</v>
      </c>
      <c r="B38" s="25" t="str">
        <f>'Per Diem'!A45</f>
        <v>N</v>
      </c>
      <c r="E38" s="35"/>
      <c r="I38" s="43" t="b">
        <f>IF(C18=1,59,IF(C18=2,64,IF(C18=3,69,IF(C18=4,74,IF(C18=5,79,IF(C18=6,79))))))</f>
        <v>0</v>
      </c>
      <c r="J38" s="35"/>
      <c r="K38" s="44" t="b">
        <f>IF(B38="y",0.75*I34,I34)</f>
        <v>0</v>
      </c>
      <c r="O38" s="45"/>
      <c r="W38" s="46"/>
    </row>
    <row r="39" spans="1:25" x14ac:dyDescent="0.3">
      <c r="A39">
        <v>6</v>
      </c>
      <c r="B39" s="25" t="str">
        <f>'Per Diem'!A46</f>
        <v>N</v>
      </c>
      <c r="E39" s="35"/>
      <c r="I39" s="43" t="b">
        <f>IF(C18=1,59,IF(C18=2,64,IF(C18=3,59,IF(C18=4,74,IF(C18=5,79,IF(C18=6,79))))))</f>
        <v>0</v>
      </c>
      <c r="J39" s="35"/>
      <c r="K39" s="44" t="b">
        <f>IF(B39="y",0.75*I34,I34)</f>
        <v>0</v>
      </c>
      <c r="O39" s="47"/>
      <c r="P39" s="9"/>
      <c r="Q39" s="9"/>
      <c r="R39" s="9"/>
      <c r="S39" s="9"/>
      <c r="T39" s="9"/>
      <c r="U39" s="9"/>
      <c r="V39" s="9"/>
      <c r="W39" s="48"/>
    </row>
    <row r="40" spans="1:25" x14ac:dyDescent="0.3">
      <c r="A40">
        <v>7</v>
      </c>
      <c r="B40" s="25" t="str">
        <f>'Per Diem'!A47</f>
        <v>N</v>
      </c>
      <c r="I40" s="45"/>
      <c r="K40" s="44" t="b">
        <f>IF(B40="y",0.75*I34,I34)</f>
        <v>0</v>
      </c>
    </row>
    <row r="41" spans="1:25" x14ac:dyDescent="0.3">
      <c r="I41" s="45"/>
      <c r="K41" s="46"/>
    </row>
    <row r="42" spans="1:25" x14ac:dyDescent="0.3">
      <c r="I42" s="47"/>
      <c r="J42" s="9"/>
      <c r="K42" s="48"/>
    </row>
  </sheetData>
  <mergeCells count="145">
    <mergeCell ref="V29:W29"/>
    <mergeCell ref="X29:Y29"/>
    <mergeCell ref="AA29:AB29"/>
    <mergeCell ref="V27:W27"/>
    <mergeCell ref="X27:Y27"/>
    <mergeCell ref="AA27:AB27"/>
    <mergeCell ref="V28:W28"/>
    <mergeCell ref="X28:Y28"/>
    <mergeCell ref="AA28:AB28"/>
    <mergeCell ref="V26:W26"/>
    <mergeCell ref="X26:Y26"/>
    <mergeCell ref="AA26:AB26"/>
    <mergeCell ref="V23:W23"/>
    <mergeCell ref="X23:Y23"/>
    <mergeCell ref="AA23:AB23"/>
    <mergeCell ref="V24:W24"/>
    <mergeCell ref="X24:Y24"/>
    <mergeCell ref="AA24:AB24"/>
    <mergeCell ref="AA22:AB22"/>
    <mergeCell ref="V13:W13"/>
    <mergeCell ref="X13:Y13"/>
    <mergeCell ref="AA13:AB13"/>
    <mergeCell ref="V14:W14"/>
    <mergeCell ref="X14:Y14"/>
    <mergeCell ref="AA14:AB14"/>
    <mergeCell ref="V25:W25"/>
    <mergeCell ref="X25:Y25"/>
    <mergeCell ref="AA25:AB25"/>
    <mergeCell ref="R29:S29"/>
    <mergeCell ref="V8:W8"/>
    <mergeCell ref="X8:Y8"/>
    <mergeCell ref="AA8:AB8"/>
    <mergeCell ref="V9:W9"/>
    <mergeCell ref="X9:Y9"/>
    <mergeCell ref="AA9:AB9"/>
    <mergeCell ref="V10:W10"/>
    <mergeCell ref="X10:Y10"/>
    <mergeCell ref="AA10:AB10"/>
    <mergeCell ref="V11:W11"/>
    <mergeCell ref="X11:Y11"/>
    <mergeCell ref="AA11:AB11"/>
    <mergeCell ref="V12:W12"/>
    <mergeCell ref="X12:Y12"/>
    <mergeCell ref="AA12:AB12"/>
    <mergeCell ref="R26:S26"/>
    <mergeCell ref="R14:S14"/>
    <mergeCell ref="R8:S8"/>
    <mergeCell ref="V15:W15"/>
    <mergeCell ref="X15:Y15"/>
    <mergeCell ref="AA15:AB15"/>
    <mergeCell ref="V22:W22"/>
    <mergeCell ref="X22:Y22"/>
    <mergeCell ref="R27:S27"/>
    <mergeCell ref="M28:N28"/>
    <mergeCell ref="O28:P28"/>
    <mergeCell ref="R28:S28"/>
    <mergeCell ref="R23:S23"/>
    <mergeCell ref="M24:N24"/>
    <mergeCell ref="O24:P24"/>
    <mergeCell ref="R24:S24"/>
    <mergeCell ref="M25:N25"/>
    <mergeCell ref="O25:P25"/>
    <mergeCell ref="R25:S25"/>
    <mergeCell ref="M23:N23"/>
    <mergeCell ref="O23:P23"/>
    <mergeCell ref="M26:N26"/>
    <mergeCell ref="O26:P26"/>
    <mergeCell ref="M15:N15"/>
    <mergeCell ref="O15:P15"/>
    <mergeCell ref="R15:S15"/>
    <mergeCell ref="M22:N22"/>
    <mergeCell ref="O22:P22"/>
    <mergeCell ref="R22:S22"/>
    <mergeCell ref="R11:S11"/>
    <mergeCell ref="M12:N12"/>
    <mergeCell ref="O12:P12"/>
    <mergeCell ref="R12:S12"/>
    <mergeCell ref="M13:N13"/>
    <mergeCell ref="O13:P13"/>
    <mergeCell ref="R13:S13"/>
    <mergeCell ref="M14:N14"/>
    <mergeCell ref="O14:P14"/>
    <mergeCell ref="M9:N9"/>
    <mergeCell ref="O9:P9"/>
    <mergeCell ref="R9:S9"/>
    <mergeCell ref="M10:N10"/>
    <mergeCell ref="O10:P10"/>
    <mergeCell ref="R10:S10"/>
    <mergeCell ref="M8:N8"/>
    <mergeCell ref="O8:P8"/>
    <mergeCell ref="M11:N11"/>
    <mergeCell ref="O11:P11"/>
    <mergeCell ref="M29:N29"/>
    <mergeCell ref="O29:P29"/>
    <mergeCell ref="A29:B29"/>
    <mergeCell ref="C29:D29"/>
    <mergeCell ref="F29:G29"/>
    <mergeCell ref="A27:B27"/>
    <mergeCell ref="C27:D27"/>
    <mergeCell ref="F27:G27"/>
    <mergeCell ref="A28:B28"/>
    <mergeCell ref="C28:D28"/>
    <mergeCell ref="F28:G28"/>
    <mergeCell ref="M27:N27"/>
    <mergeCell ref="O27:P27"/>
    <mergeCell ref="A25:B25"/>
    <mergeCell ref="C25:D25"/>
    <mergeCell ref="F25:G25"/>
    <mergeCell ref="A26:B26"/>
    <mergeCell ref="C26:D26"/>
    <mergeCell ref="F26:G26"/>
    <mergeCell ref="A23:B23"/>
    <mergeCell ref="C23:D23"/>
    <mergeCell ref="F23:G23"/>
    <mergeCell ref="A24:B24"/>
    <mergeCell ref="C24:D24"/>
    <mergeCell ref="F24:G24"/>
    <mergeCell ref="A15:B15"/>
    <mergeCell ref="C15:D15"/>
    <mergeCell ref="F15:G15"/>
    <mergeCell ref="A22:B22"/>
    <mergeCell ref="C22:D22"/>
    <mergeCell ref="F22:G22"/>
    <mergeCell ref="A13:B13"/>
    <mergeCell ref="C13:D13"/>
    <mergeCell ref="F13:G13"/>
    <mergeCell ref="A14:B14"/>
    <mergeCell ref="C14:D14"/>
    <mergeCell ref="F14:G14"/>
    <mergeCell ref="C16:D16"/>
    <mergeCell ref="A11:B11"/>
    <mergeCell ref="C11:D11"/>
    <mergeCell ref="F11:G11"/>
    <mergeCell ref="A12:B12"/>
    <mergeCell ref="C12:D12"/>
    <mergeCell ref="F12:G12"/>
    <mergeCell ref="A8:B8"/>
    <mergeCell ref="C8:D8"/>
    <mergeCell ref="F8:G8"/>
    <mergeCell ref="A9:B9"/>
    <mergeCell ref="C9:D9"/>
    <mergeCell ref="F9:G9"/>
    <mergeCell ref="A10:B10"/>
    <mergeCell ref="C10:D10"/>
    <mergeCell ref="F10:G10"/>
  </mergeCells>
  <dataValidations count="1">
    <dataValidation type="list" allowBlank="1" showInputMessage="1" showErrorMessage="1" sqref="A1:A3" xr:uid="{00000000-0002-0000-0300-000000000000}">
      <formula1>$A$2:$A$3</formula1>
    </dataValidation>
  </dataValidations>
  <pageMargins left="0.7" right="0.7" top="0.75" bottom="0.75" header="0.3" footer="0.3"/>
  <pageSetup scale="43" orientation="landscape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Per Diem</vt:lpstr>
      <vt:lpstr>FY 2024 Per Diem Rates</vt:lpstr>
      <vt:lpstr>Sheet1</vt:lpstr>
      <vt:lpstr>Sheet2</vt:lpstr>
      <vt:lpstr>'Per Diem'!Print_Area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Gonzales</dc:creator>
  <cp:lastModifiedBy>SuLynn Coombs</cp:lastModifiedBy>
  <cp:lastPrinted>2019-08-13T16:19:24Z</cp:lastPrinted>
  <dcterms:created xsi:type="dcterms:W3CDTF">2017-12-01T21:40:09Z</dcterms:created>
  <dcterms:modified xsi:type="dcterms:W3CDTF">2023-09-21T16:45:17Z</dcterms:modified>
</cp:coreProperties>
</file>